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7680" activeTab="0"/>
  </bookViews>
  <sheets>
    <sheet name="InGround" sheetId="1" r:id="rId1"/>
  </sheets>
  <definedNames>
    <definedName name="_xlnm.Print_Area" localSheetId="0">'InGround'!$A$1:$K$122</definedName>
  </definedNames>
  <calcPr fullCalcOnLoad="1"/>
</workbook>
</file>

<file path=xl/sharedStrings.xml><?xml version="1.0" encoding="utf-8"?>
<sst xmlns="http://schemas.openxmlformats.org/spreadsheetml/2006/main" count="212" uniqueCount="192">
  <si>
    <t>=</t>
  </si>
  <si>
    <t>(</t>
  </si>
  <si>
    <t>gallons</t>
  </si>
  <si>
    <t>A.</t>
  </si>
  <si>
    <t>D.</t>
  </si>
  <si>
    <t>E.</t>
  </si>
  <si>
    <t>Texture</t>
  </si>
  <si>
    <t>F.</t>
  </si>
  <si>
    <t>SSF</t>
  </si>
  <si>
    <t>G.</t>
  </si>
  <si>
    <t>%</t>
  </si>
  <si>
    <t>H.</t>
  </si>
  <si>
    <t>I.</t>
  </si>
  <si>
    <t>J.</t>
  </si>
  <si>
    <t>K.</t>
  </si>
  <si>
    <t>For gravity beds with 6 or 12 inches of rock below the pipe;</t>
  </si>
  <si>
    <t>L.</t>
  </si>
  <si>
    <t>For pressure beds with 6 or 12 inches of rock below the pipe;</t>
  </si>
  <si>
    <t>M.</t>
  </si>
  <si>
    <t>O.</t>
  </si>
  <si>
    <t>Weight of rock in tons = cubic yards times 1.4</t>
  </si>
  <si>
    <t>tons</t>
  </si>
  <si>
    <t xml:space="preserve"> x 1.4=</t>
  </si>
  <si>
    <t>P.</t>
  </si>
  <si>
    <t>ft</t>
  </si>
  <si>
    <t>lineal feet</t>
  </si>
  <si>
    <t>Show location of house, garage, driveway, and all other improvements, existing or proposed.</t>
  </si>
  <si>
    <t>B.</t>
  </si>
  <si>
    <t>Depth to restricting layer =</t>
  </si>
  <si>
    <t>(license #)</t>
  </si>
  <si>
    <t>/  27=</t>
  </si>
  <si>
    <t>Volume in cubic yards = volume in cubic feet divided by 27</t>
  </si>
  <si>
    <t>gpd x</t>
  </si>
  <si>
    <t xml:space="preserve">Select an appropriate scale; one inch = </t>
  </si>
  <si>
    <t>All boxed rectangles must be entered, the rest will be calculated.</t>
  </si>
  <si>
    <r>
      <t>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</si>
  <si>
    <r>
      <t>ft</t>
    </r>
    <r>
      <rPr>
        <vertAlign val="superscript"/>
        <sz val="10"/>
        <rFont val="Arial Narrow"/>
        <family val="2"/>
      </rPr>
      <t>2</t>
    </r>
  </si>
  <si>
    <r>
      <t>ft</t>
    </r>
    <r>
      <rPr>
        <vertAlign val="superscript"/>
        <sz val="10"/>
        <rFont val="Arial Narrow"/>
        <family val="2"/>
      </rPr>
      <t>3</t>
    </r>
  </si>
  <si>
    <r>
      <t>yd</t>
    </r>
    <r>
      <rPr>
        <vertAlign val="superscript"/>
        <sz val="10"/>
        <rFont val="Arial Narrow"/>
        <family val="2"/>
      </rPr>
      <t>3</t>
    </r>
  </si>
  <si>
    <r>
      <t>ft</t>
    </r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 xml:space="preserve">  /</t>
    </r>
  </si>
  <si>
    <t>ft/gpd  x  0.8  =</t>
  </si>
  <si>
    <t>Rock</t>
  </si>
  <si>
    <t>Chamber</t>
  </si>
  <si>
    <t>Gravelless</t>
  </si>
  <si>
    <t>Pressure</t>
  </si>
  <si>
    <t xml:space="preserve">                                   </t>
  </si>
  <si>
    <t xml:space="preserve"> (signature) </t>
  </si>
  <si>
    <t>Show pertinent property boundaries, rights-of-way, easements.</t>
  </si>
  <si>
    <t>A-1 Estimated Sewage Flows in GPD</t>
  </si>
  <si>
    <t>Number of</t>
  </si>
  <si>
    <t>Bedrooms</t>
  </si>
  <si>
    <t xml:space="preserve">60% of </t>
  </si>
  <si>
    <t xml:space="preserve">the </t>
  </si>
  <si>
    <t xml:space="preserve">values </t>
  </si>
  <si>
    <t xml:space="preserve">in the </t>
  </si>
  <si>
    <t xml:space="preserve">Class I, </t>
  </si>
  <si>
    <t xml:space="preserve">II or II </t>
  </si>
  <si>
    <t>columns</t>
  </si>
  <si>
    <t>2 or less</t>
  </si>
  <si>
    <t>3 or 4</t>
  </si>
  <si>
    <t>5 or 6</t>
  </si>
  <si>
    <t>7, 8 or 9</t>
  </si>
  <si>
    <t>mpi</t>
  </si>
  <si>
    <t>Perc Rate</t>
  </si>
  <si>
    <t>&lt; 0.1 *</t>
  </si>
  <si>
    <t>Coarse sand</t>
  </si>
  <si>
    <t>0.1- 5</t>
  </si>
  <si>
    <t>Medium sand</t>
  </si>
  <si>
    <t>Loamy sand</t>
  </si>
  <si>
    <t>0.1- 5**</t>
  </si>
  <si>
    <t>Fine sand</t>
  </si>
  <si>
    <t>6 - 15</t>
  </si>
  <si>
    <t>Sandy loam</t>
  </si>
  <si>
    <t>16 - 30</t>
  </si>
  <si>
    <t>Loam</t>
  </si>
  <si>
    <t>31 - 45</t>
  </si>
  <si>
    <t>Silt loam, silt</t>
  </si>
  <si>
    <t>46 - 60</t>
  </si>
  <si>
    <t xml:space="preserve">Clay loam, </t>
  </si>
  <si>
    <t>or silty clay</t>
  </si>
  <si>
    <t>61 - 120***</t>
  </si>
  <si>
    <t xml:space="preserve">Clay, sandy </t>
  </si>
  <si>
    <t>&gt;120****</t>
  </si>
  <si>
    <t>**** An other or performance system</t>
  </si>
  <si>
    <t>Show location and layout of sewage treatment system, well and dimensions of all elevations</t>
  </si>
  <si>
    <t>(date)</t>
  </si>
  <si>
    <r>
      <t>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/gpd (see figure D-15)</t>
    </r>
  </si>
  <si>
    <t>Trenches</t>
  </si>
  <si>
    <t>Soil Sizing Factors</t>
  </si>
  <si>
    <t xml:space="preserve">Class </t>
  </si>
  <si>
    <t>I</t>
  </si>
  <si>
    <t>II</t>
  </si>
  <si>
    <t>III</t>
  </si>
  <si>
    <t>IV</t>
  </si>
  <si>
    <t>-</t>
  </si>
  <si>
    <t>% Slope</t>
  </si>
  <si>
    <t>3.</t>
  </si>
  <si>
    <t>Drop Boxes</t>
  </si>
  <si>
    <t>S.</t>
  </si>
  <si>
    <t>T.</t>
  </si>
  <si>
    <t>C-1 Minimum Septic Tank Capacity in Gallons</t>
  </si>
  <si>
    <t>if available</t>
  </si>
  <si>
    <t>Rock Sizing and Volume</t>
  </si>
  <si>
    <t>**   Soil with &gt;50% fine sand particles</t>
  </si>
  <si>
    <t>***  A mound must be used</t>
  </si>
  <si>
    <t>*     No trench &gt;25% of total system</t>
  </si>
  <si>
    <t>gpd         x</t>
  </si>
  <si>
    <t>D-15 Soil Characteristics &amp; SSF</t>
  </si>
  <si>
    <t>Soil Texture</t>
  </si>
  <si>
    <r>
      <t>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/gpd</t>
    </r>
  </si>
  <si>
    <t>* GD = garbage disposal, Must have multiple tanks or compartments</t>
  </si>
  <si>
    <t>**  Must have multiple tanks, compartments or effluent screen</t>
  </si>
  <si>
    <t>Capacity with GD and pump in basement **</t>
  </si>
  <si>
    <t>Minimum Capacity</t>
  </si>
  <si>
    <t>Capacity with GD*</t>
  </si>
  <si>
    <t>Minimum Septic Tank Capacity</t>
  </si>
  <si>
    <t>Number of tanks/compartments</t>
  </si>
  <si>
    <t>Number of Bedrooms</t>
  </si>
  <si>
    <t>Percolation Rate</t>
  </si>
  <si>
    <t>ft/gpd             =</t>
  </si>
  <si>
    <t>ft/gpd   x  0.6  =</t>
  </si>
  <si>
    <t>ft/gpd           =</t>
  </si>
  <si>
    <t>ft                   =</t>
  </si>
  <si>
    <t>6.</t>
  </si>
  <si>
    <t>Layout</t>
  </si>
  <si>
    <t>1.</t>
  </si>
  <si>
    <t>Pump Tank Specifications</t>
  </si>
  <si>
    <t>Pump tank needed (yes/no)</t>
  </si>
  <si>
    <t>Minimum size if needed</t>
  </si>
  <si>
    <t>C.</t>
  </si>
  <si>
    <t>Effluent filter (yes/no)</t>
  </si>
  <si>
    <t>Maximum depth of system Item E - 3 ft =</t>
  </si>
  <si>
    <t>N.</t>
  </si>
  <si>
    <t>A x H =</t>
  </si>
  <si>
    <t>A x H x 0.8=</t>
  </si>
  <si>
    <t>A x H x 0.66=</t>
  </si>
  <si>
    <t>A x H x 0.6=</t>
  </si>
  <si>
    <t>1.5 x A x H = 1.5 x</t>
  </si>
  <si>
    <t xml:space="preserve">A x H = </t>
  </si>
  <si>
    <t>(Rock depth + 0.5 foot) x Area (J, K, L, M)</t>
  </si>
  <si>
    <r>
      <t xml:space="preserve">gpd </t>
    </r>
    <r>
      <rPr>
        <i/>
        <sz val="10"/>
        <rFont val="Arial Narrow"/>
        <family val="2"/>
      </rPr>
      <t>(Fig. A-1)</t>
    </r>
  </si>
  <si>
    <r>
      <t xml:space="preserve">Septic tank capacity </t>
    </r>
    <r>
      <rPr>
        <i/>
        <sz val="10"/>
        <rFont val="Arial Narrow"/>
        <family val="2"/>
      </rPr>
      <t>(Fig C-1)</t>
    </r>
  </si>
  <si>
    <t>Estimated Flow</t>
  </si>
  <si>
    <r>
      <t xml:space="preserve">SOILS </t>
    </r>
    <r>
      <rPr>
        <i/>
        <sz val="10"/>
        <rFont val="Arial Narrow"/>
        <family val="2"/>
      </rPr>
      <t>(Site evaluation data)</t>
    </r>
  </si>
  <si>
    <t>TRENCH OR BED BOTTOM AREA</t>
  </si>
  <si>
    <t>Flow</t>
  </si>
  <si>
    <t>2.</t>
  </si>
  <si>
    <t>4.</t>
  </si>
  <si>
    <t>5.</t>
  </si>
  <si>
    <t>7.</t>
  </si>
  <si>
    <t>8.</t>
  </si>
  <si>
    <t xml:space="preserve"> =</t>
  </si>
  <si>
    <t>Add in 10% extra for constructability =   1.1  X</t>
  </si>
  <si>
    <t>I hereby certify that I have completed this work in accordance with all applicable ordinances, rules and laws.</t>
  </si>
  <si>
    <t xml:space="preserve">University of Minnesota Trench and Bed Worksheet </t>
  </si>
  <si>
    <t>(signature)</t>
  </si>
  <si>
    <t>(registration #)</t>
  </si>
  <si>
    <t xml:space="preserve">500 gallons or 100% of Average </t>
  </si>
  <si>
    <t>Design Flow (A-1) or dual</t>
  </si>
  <si>
    <t>alternating pump system</t>
  </si>
  <si>
    <t>Pump Tank Minimum Sizing</t>
  </si>
  <si>
    <r>
      <t xml:space="preserve">Dist. Box </t>
    </r>
    <r>
      <rPr>
        <i/>
        <sz val="10"/>
        <rFont val="Arial Narrow"/>
        <family val="2"/>
      </rPr>
      <t>(&lt;3% slope)</t>
    </r>
  </si>
  <si>
    <t>Local Unit of Government Approval</t>
  </si>
  <si>
    <t xml:space="preserve">ft </t>
  </si>
  <si>
    <t>Depth of media below pipe</t>
  </si>
  <si>
    <t>Select width of trench or bed</t>
  </si>
  <si>
    <t>Q</t>
  </si>
  <si>
    <t>Select required square feet of bottom area required based on depth of rock/gravelless pipe or height of chamber slats</t>
  </si>
  <si>
    <t>R.</t>
  </si>
  <si>
    <t>ft     +     0.5 ft)    x</t>
  </si>
  <si>
    <t>Trench and Bed Dimensions</t>
  </si>
  <si>
    <t>Cubic feet of rock needed = Rock depth below distribution pipe plus 0.5 foot times bottom area:</t>
  </si>
  <si>
    <r>
      <t>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=</t>
    </r>
  </si>
  <si>
    <t>9.</t>
  </si>
  <si>
    <t>For trenches with 12 inches of sidewall:</t>
  </si>
  <si>
    <t>For trenches with 18 inches of sidewall:</t>
  </si>
  <si>
    <t>For trenches with 24 inches of sidewall:</t>
  </si>
  <si>
    <t>ft/gpd  x  0.66 =</t>
  </si>
  <si>
    <t>For trenches or pressure beds the lineal feet required = required square footage / width of bottom of trench or bed</t>
  </si>
  <si>
    <t xml:space="preserve">         (must use 6" of rock square footage for beds)</t>
  </si>
  <si>
    <r>
      <t xml:space="preserve">       </t>
    </r>
    <r>
      <rPr>
        <i/>
        <sz val="8"/>
        <rFont val="Arial Narrow"/>
        <family val="2"/>
      </rPr>
      <t xml:space="preserve">  (use 3' for gravelless pipe, width of chamber or width of excavation for rock in trenches &amp; beds can not be wider the 25')</t>
    </r>
  </si>
  <si>
    <r>
      <t xml:space="preserve">Pressure Bed </t>
    </r>
    <r>
      <rPr>
        <i/>
        <sz val="10"/>
        <rFont val="Arial Narrow"/>
        <family val="2"/>
      </rPr>
      <t>(&lt;6% slope)</t>
    </r>
  </si>
  <si>
    <t>Gravity Bed (&lt;6% slope)</t>
  </si>
  <si>
    <t>Other:  ______</t>
  </si>
  <si>
    <t>System  Type</t>
  </si>
  <si>
    <t>Other: _________</t>
  </si>
  <si>
    <t>Distribution Media Type</t>
  </si>
  <si>
    <t>Method of  Distribution</t>
  </si>
  <si>
    <t>For trenches with 6 inches of wide wall beneath the pipe or 10" diameter gravelless pipe:</t>
  </si>
  <si>
    <t>For gravity beds the lineal feet required = required square footage / width of bed</t>
  </si>
  <si>
    <t>sandy clay loam</t>
  </si>
  <si>
    <t>or silty clay loam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</si>
</sst>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7">
    <font>
      <sz val="10"/>
      <name val="Arial"/>
      <family val="0"/>
    </font>
    <font>
      <sz val="14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 Narrow"/>
      <family val="2"/>
    </font>
    <font>
      <sz val="11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left"/>
    </xf>
    <xf numFmtId="49" fontId="4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9" fillId="34" borderId="21" xfId="0" applyFont="1" applyFill="1" applyBorder="1" applyAlignment="1">
      <alignment/>
    </xf>
    <xf numFmtId="2" fontId="4" fillId="34" borderId="2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20" xfId="0" applyFont="1" applyFill="1" applyBorder="1" applyAlignment="1">
      <alignment horizontal="left"/>
    </xf>
    <xf numFmtId="49" fontId="4" fillId="34" borderId="2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10" fillId="0" borderId="16" xfId="0" applyNumberFormat="1" applyFont="1" applyBorder="1" applyAlignment="1">
      <alignment/>
    </xf>
    <xf numFmtId="0" fontId="10" fillId="0" borderId="13" xfId="0" applyFont="1" applyBorder="1" applyAlignment="1">
      <alignment/>
    </xf>
    <xf numFmtId="49" fontId="10" fillId="0" borderId="17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 quotePrefix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2</xdr:row>
      <xdr:rowOff>95250</xdr:rowOff>
    </xdr:from>
    <xdr:to>
      <xdr:col>10</xdr:col>
      <xdr:colOff>180975</xdr:colOff>
      <xdr:row>6</xdr:row>
      <xdr:rowOff>133350</xdr:rowOff>
    </xdr:to>
    <xdr:grpSp>
      <xdr:nvGrpSpPr>
        <xdr:cNvPr id="1" name="Group 4"/>
        <xdr:cNvGrpSpPr>
          <a:grpSpLocks/>
        </xdr:cNvGrpSpPr>
      </xdr:nvGrpSpPr>
      <xdr:grpSpPr>
        <a:xfrm>
          <a:off x="4752975" y="561975"/>
          <a:ext cx="1162050" cy="600075"/>
          <a:chOff x="407" y="3"/>
          <a:chExt cx="167" cy="7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7" y="9"/>
            <a:ext cx="151" cy="6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Rectangle 2"/>
          <xdr:cNvSpPr>
            <a:spLocks/>
          </xdr:cNvSpPr>
        </xdr:nvSpPr>
        <xdr:spPr>
          <a:xfrm>
            <a:off x="557" y="3"/>
            <a:ext cx="17" cy="7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showGridLines="0" tabSelected="1" zoomScalePageLayoutView="0" workbookViewId="0" topLeftCell="A1">
      <selection activeCell="A11" sqref="A11"/>
    </sheetView>
  </sheetViews>
  <sheetFormatPr defaultColWidth="9.140625" defaultRowHeight="12.75"/>
  <cols>
    <col min="1" max="1" width="3.57421875" style="11" customWidth="1"/>
    <col min="2" max="2" width="11.140625" style="5" customWidth="1"/>
    <col min="3" max="3" width="12.00390625" style="6" customWidth="1"/>
    <col min="4" max="4" width="12.7109375" style="5" customWidth="1"/>
    <col min="5" max="5" width="9.57421875" style="6" customWidth="1"/>
    <col min="6" max="6" width="2.7109375" style="6" customWidth="1"/>
    <col min="7" max="7" width="10.7109375" style="5" customWidth="1"/>
    <col min="8" max="8" width="2.00390625" style="5" customWidth="1"/>
    <col min="9" max="9" width="10.7109375" style="5" customWidth="1"/>
    <col min="10" max="10" width="10.8515625" style="5" customWidth="1"/>
    <col min="11" max="11" width="3.7109375" style="5" customWidth="1"/>
    <col min="12" max="16384" width="9.140625" style="5" customWidth="1"/>
  </cols>
  <sheetData>
    <row r="1" spans="1:10" s="15" customFormat="1" ht="24" customHeight="1">
      <c r="A1" s="110" t="s">
        <v>154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6" s="1" customFormat="1" ht="12.75" customHeight="1">
      <c r="A2" s="24" t="s">
        <v>34</v>
      </c>
      <c r="C2" s="2"/>
      <c r="E2" s="2"/>
      <c r="F2" s="2"/>
    </row>
    <row r="3" spans="1:6" s="1" customFormat="1" ht="12.75" customHeight="1">
      <c r="A3" s="25"/>
      <c r="C3" s="2"/>
      <c r="E3" s="2"/>
      <c r="F3" s="2"/>
    </row>
    <row r="4" spans="1:6" s="1" customFormat="1" ht="12" customHeight="1">
      <c r="A4" s="26" t="s">
        <v>125</v>
      </c>
      <c r="B4" s="3" t="s">
        <v>145</v>
      </c>
      <c r="C4" s="2"/>
      <c r="E4" s="2"/>
      <c r="F4" s="2"/>
    </row>
    <row r="5" spans="1:5" ht="12.75" customHeight="1">
      <c r="A5" s="46" t="s">
        <v>3</v>
      </c>
      <c r="B5" s="16" t="s">
        <v>142</v>
      </c>
      <c r="C5" s="7"/>
      <c r="D5" s="16" t="s">
        <v>140</v>
      </c>
      <c r="E5" s="5"/>
    </row>
    <row r="6" spans="4:5" ht="6.75" customHeight="1">
      <c r="D6" s="9"/>
      <c r="E6" s="5"/>
    </row>
    <row r="7" spans="1:10" ht="12.75" customHeight="1">
      <c r="A7" s="46"/>
      <c r="B7" s="50" t="s">
        <v>48</v>
      </c>
      <c r="C7" s="54"/>
      <c r="D7" s="54"/>
      <c r="E7" s="54"/>
      <c r="F7" s="52"/>
      <c r="G7" s="55"/>
      <c r="H7" s="16"/>
      <c r="I7" s="14"/>
      <c r="J7" s="16"/>
    </row>
    <row r="8" spans="1:10" ht="12.75" customHeight="1">
      <c r="A8" s="46"/>
      <c r="B8" s="36" t="s">
        <v>49</v>
      </c>
      <c r="C8" s="112" t="s">
        <v>89</v>
      </c>
      <c r="D8" s="113"/>
      <c r="E8" s="113"/>
      <c r="F8" s="113"/>
      <c r="G8" s="114"/>
      <c r="H8" s="16"/>
      <c r="I8" s="16"/>
      <c r="J8" s="14"/>
    </row>
    <row r="9" spans="1:10" ht="12.75" customHeight="1">
      <c r="A9" s="46"/>
      <c r="B9" s="31" t="s">
        <v>50</v>
      </c>
      <c r="C9" s="31" t="s">
        <v>90</v>
      </c>
      <c r="D9" s="9" t="s">
        <v>91</v>
      </c>
      <c r="E9" s="9" t="s">
        <v>92</v>
      </c>
      <c r="F9" s="9"/>
      <c r="G9" s="32" t="s">
        <v>93</v>
      </c>
      <c r="H9" s="16"/>
      <c r="I9" s="16"/>
      <c r="J9" s="16"/>
    </row>
    <row r="10" spans="1:10" ht="12.75" customHeight="1">
      <c r="A10" s="46"/>
      <c r="B10" s="34">
        <v>2</v>
      </c>
      <c r="C10" s="33">
        <f>300</f>
        <v>300</v>
      </c>
      <c r="D10" s="33">
        <f>225</f>
        <v>225</v>
      </c>
      <c r="E10" s="36">
        <v>180</v>
      </c>
      <c r="F10" s="35"/>
      <c r="G10" s="39" t="s">
        <v>51</v>
      </c>
      <c r="H10" s="16"/>
      <c r="I10" s="16"/>
      <c r="J10" s="16"/>
    </row>
    <row r="11" spans="2:11" ht="12.75" customHeight="1">
      <c r="B11" s="60">
        <v>3</v>
      </c>
      <c r="C11" s="60">
        <f aca="true" t="shared" si="0" ref="C11:C16">C10+150</f>
        <v>450</v>
      </c>
      <c r="D11" s="60">
        <f aca="true" t="shared" si="1" ref="D11:D16">75+D10</f>
        <v>300</v>
      </c>
      <c r="E11" s="61">
        <f aca="true" t="shared" si="2" ref="E11:E16">E10+38</f>
        <v>218</v>
      </c>
      <c r="F11" s="62"/>
      <c r="G11" s="39" t="s">
        <v>52</v>
      </c>
      <c r="H11" s="49"/>
      <c r="I11" s="50" t="s">
        <v>160</v>
      </c>
      <c r="J11" s="106"/>
      <c r="K11" s="107"/>
    </row>
    <row r="12" spans="2:11" ht="12.75" customHeight="1">
      <c r="B12" s="34">
        <v>4</v>
      </c>
      <c r="C12" s="34">
        <f t="shared" si="0"/>
        <v>600</v>
      </c>
      <c r="D12" s="34">
        <f t="shared" si="1"/>
        <v>375</v>
      </c>
      <c r="E12" s="38">
        <f t="shared" si="2"/>
        <v>256</v>
      </c>
      <c r="F12" s="39"/>
      <c r="G12" s="39" t="s">
        <v>53</v>
      </c>
      <c r="H12" s="14"/>
      <c r="I12" s="123" t="s">
        <v>157</v>
      </c>
      <c r="J12" s="124"/>
      <c r="K12" s="125"/>
    </row>
    <row r="13" spans="2:11" ht="12.75" customHeight="1">
      <c r="B13" s="60">
        <v>5</v>
      </c>
      <c r="C13" s="60">
        <f t="shared" si="0"/>
        <v>750</v>
      </c>
      <c r="D13" s="60">
        <f t="shared" si="1"/>
        <v>450</v>
      </c>
      <c r="E13" s="61">
        <f t="shared" si="2"/>
        <v>294</v>
      </c>
      <c r="F13" s="62"/>
      <c r="G13" s="39" t="s">
        <v>54</v>
      </c>
      <c r="H13" s="14"/>
      <c r="I13" s="123" t="s">
        <v>158</v>
      </c>
      <c r="J13" s="124"/>
      <c r="K13" s="125"/>
    </row>
    <row r="14" spans="2:11" ht="12.75" customHeight="1">
      <c r="B14" s="34">
        <v>6</v>
      </c>
      <c r="C14" s="34">
        <f t="shared" si="0"/>
        <v>900</v>
      </c>
      <c r="D14" s="34">
        <f t="shared" si="1"/>
        <v>525</v>
      </c>
      <c r="E14" s="38">
        <f t="shared" si="2"/>
        <v>332</v>
      </c>
      <c r="F14" s="39"/>
      <c r="G14" s="39" t="s">
        <v>55</v>
      </c>
      <c r="H14" s="14"/>
      <c r="I14" s="126" t="s">
        <v>159</v>
      </c>
      <c r="J14" s="127"/>
      <c r="K14" s="128"/>
    </row>
    <row r="15" spans="2:8" ht="12.75" customHeight="1">
      <c r="B15" s="60">
        <v>7</v>
      </c>
      <c r="C15" s="60">
        <f t="shared" si="0"/>
        <v>1050</v>
      </c>
      <c r="D15" s="60">
        <f t="shared" si="1"/>
        <v>600</v>
      </c>
      <c r="E15" s="61">
        <f t="shared" si="2"/>
        <v>370</v>
      </c>
      <c r="F15" s="63"/>
      <c r="G15" s="39" t="s">
        <v>56</v>
      </c>
      <c r="H15" s="14"/>
    </row>
    <row r="16" spans="2:8" ht="12.75" customHeight="1">
      <c r="B16" s="17">
        <v>8</v>
      </c>
      <c r="C16" s="17">
        <f t="shared" si="0"/>
        <v>1200</v>
      </c>
      <c r="D16" s="17">
        <f t="shared" si="1"/>
        <v>675</v>
      </c>
      <c r="E16" s="31">
        <f t="shared" si="2"/>
        <v>408</v>
      </c>
      <c r="F16" s="32"/>
      <c r="G16" s="32" t="s">
        <v>57</v>
      </c>
      <c r="H16" s="14"/>
    </row>
    <row r="17" spans="2:8" ht="12.75" customHeight="1">
      <c r="B17" s="14"/>
      <c r="C17" s="14"/>
      <c r="D17" s="14"/>
      <c r="E17" s="14"/>
      <c r="F17" s="14"/>
      <c r="G17" s="14"/>
      <c r="H17" s="14"/>
    </row>
    <row r="18" spans="1:10" ht="12.75" customHeight="1">
      <c r="A18" s="26" t="s">
        <v>146</v>
      </c>
      <c r="B18" s="51" t="s">
        <v>115</v>
      </c>
      <c r="C18" s="14"/>
      <c r="D18" s="16"/>
      <c r="E18" s="14"/>
      <c r="F18" s="14"/>
      <c r="G18" s="16"/>
      <c r="H18" s="16"/>
      <c r="I18" s="14"/>
      <c r="J18" s="16"/>
    </row>
    <row r="19" spans="1:10" ht="12.75" customHeight="1">
      <c r="A19" s="11" t="s">
        <v>27</v>
      </c>
      <c r="B19" s="5" t="s">
        <v>141</v>
      </c>
      <c r="D19" s="7"/>
      <c r="E19" s="6" t="s">
        <v>2</v>
      </c>
      <c r="G19" s="41" t="s">
        <v>116</v>
      </c>
      <c r="J19" s="7"/>
    </row>
    <row r="20" spans="1:10" ht="12.75" customHeight="1">
      <c r="A20" s="11" t="s">
        <v>129</v>
      </c>
      <c r="B20" s="5" t="s">
        <v>130</v>
      </c>
      <c r="D20" s="7"/>
      <c r="G20" s="16"/>
      <c r="H20" s="16"/>
      <c r="I20" s="16"/>
      <c r="J20" s="16"/>
    </row>
    <row r="21" spans="7:10" ht="12.75" customHeight="1">
      <c r="G21" s="16"/>
      <c r="H21" s="14"/>
      <c r="I21" s="16"/>
      <c r="J21" s="16"/>
    </row>
    <row r="22" spans="2:7" ht="12.75" customHeight="1">
      <c r="B22" s="56" t="s">
        <v>100</v>
      </c>
      <c r="C22" s="57"/>
      <c r="D22" s="57"/>
      <c r="E22" s="57"/>
      <c r="F22" s="53"/>
      <c r="G22" s="14"/>
    </row>
    <row r="23" spans="2:7" ht="12.75" customHeight="1">
      <c r="B23" s="117" t="s">
        <v>117</v>
      </c>
      <c r="C23" s="117" t="s">
        <v>113</v>
      </c>
      <c r="D23" s="117" t="s">
        <v>114</v>
      </c>
      <c r="E23" s="119" t="s">
        <v>112</v>
      </c>
      <c r="F23" s="120"/>
      <c r="G23" s="14"/>
    </row>
    <row r="24" spans="2:10" ht="26.25" customHeight="1">
      <c r="B24" s="118"/>
      <c r="C24" s="118"/>
      <c r="D24" s="118"/>
      <c r="E24" s="121"/>
      <c r="F24" s="122"/>
      <c r="H24" s="51"/>
      <c r="I24" s="16"/>
      <c r="J24" s="16"/>
    </row>
    <row r="25" spans="2:10" ht="12.75" customHeight="1">
      <c r="B25" s="33" t="s">
        <v>58</v>
      </c>
      <c r="C25" s="33">
        <v>750</v>
      </c>
      <c r="D25" s="19">
        <v>1125</v>
      </c>
      <c r="E25" s="38">
        <v>1500</v>
      </c>
      <c r="F25" s="82"/>
      <c r="H25" s="16"/>
      <c r="I25" s="16"/>
      <c r="J25" s="16"/>
    </row>
    <row r="26" spans="2:10" ht="12.75" customHeight="1">
      <c r="B26" s="64" t="s">
        <v>59</v>
      </c>
      <c r="C26" s="60">
        <v>1000</v>
      </c>
      <c r="D26" s="65">
        <v>1500</v>
      </c>
      <c r="E26" s="61">
        <v>2000</v>
      </c>
      <c r="F26" s="83"/>
      <c r="H26" s="16"/>
      <c r="I26" s="16"/>
      <c r="J26" s="16"/>
    </row>
    <row r="27" spans="2:10" ht="12.75" customHeight="1">
      <c r="B27" s="37" t="s">
        <v>60</v>
      </c>
      <c r="C27" s="34">
        <v>1500</v>
      </c>
      <c r="D27" s="14">
        <v>2250</v>
      </c>
      <c r="E27" s="38">
        <v>3000</v>
      </c>
      <c r="F27" s="82"/>
      <c r="H27" s="16"/>
      <c r="I27" s="16"/>
      <c r="J27" s="16"/>
    </row>
    <row r="28" spans="2:7" ht="12.75" customHeight="1">
      <c r="B28" s="66" t="s">
        <v>61</v>
      </c>
      <c r="C28" s="67">
        <v>2000</v>
      </c>
      <c r="D28" s="68">
        <v>3000</v>
      </c>
      <c r="E28" s="84">
        <v>4000</v>
      </c>
      <c r="F28" s="85"/>
      <c r="G28" s="14"/>
    </row>
    <row r="29" spans="2:8" ht="12.75" customHeight="1">
      <c r="B29" s="5" t="s">
        <v>110</v>
      </c>
      <c r="C29" s="5"/>
      <c r="E29" s="5"/>
      <c r="F29" s="14"/>
      <c r="G29" s="14"/>
      <c r="H29" s="14"/>
    </row>
    <row r="30" spans="2:8" ht="12.75" customHeight="1">
      <c r="B30" s="5" t="s">
        <v>111</v>
      </c>
      <c r="C30" s="5"/>
      <c r="E30" s="5"/>
      <c r="F30" s="14"/>
      <c r="G30" s="14"/>
      <c r="H30" s="14"/>
    </row>
    <row r="31" spans="2:8" ht="12.75" customHeight="1">
      <c r="B31" s="40"/>
      <c r="C31" s="14"/>
      <c r="D31" s="14"/>
      <c r="E31" s="14"/>
      <c r="F31" s="14"/>
      <c r="G31" s="14"/>
      <c r="H31" s="14"/>
    </row>
    <row r="32" spans="1:8" ht="12.75" customHeight="1">
      <c r="A32" s="26" t="s">
        <v>96</v>
      </c>
      <c r="B32" s="87" t="s">
        <v>126</v>
      </c>
      <c r="C32" s="14"/>
      <c r="D32" s="14"/>
      <c r="E32" s="14"/>
      <c r="F32" s="14"/>
      <c r="G32" s="14"/>
      <c r="H32" s="14"/>
    </row>
    <row r="33" spans="1:10" ht="12.75" customHeight="1">
      <c r="A33" s="11" t="s">
        <v>4</v>
      </c>
      <c r="B33" s="86" t="s">
        <v>127</v>
      </c>
      <c r="C33" s="14"/>
      <c r="D33" s="7"/>
      <c r="E33" s="14"/>
      <c r="F33" s="14"/>
      <c r="G33" s="88" t="s">
        <v>128</v>
      </c>
      <c r="H33" s="14"/>
      <c r="I33" s="7"/>
      <c r="J33" s="5" t="s">
        <v>2</v>
      </c>
    </row>
    <row r="34" spans="2:9" ht="12.75" customHeight="1">
      <c r="B34" s="86"/>
      <c r="C34" s="14"/>
      <c r="D34" s="14"/>
      <c r="E34" s="14"/>
      <c r="F34" s="14"/>
      <c r="G34" s="88"/>
      <c r="H34" s="14"/>
      <c r="I34" s="16"/>
    </row>
    <row r="35" spans="1:6" s="3" customFormat="1" ht="12.75" customHeight="1">
      <c r="A35" s="27" t="s">
        <v>147</v>
      </c>
      <c r="B35" s="26" t="s">
        <v>143</v>
      </c>
      <c r="C35" s="4"/>
      <c r="E35" s="4"/>
      <c r="F35" s="4"/>
    </row>
    <row r="36" spans="1:5" ht="12.75" customHeight="1">
      <c r="A36" s="11" t="s">
        <v>5</v>
      </c>
      <c r="B36" s="5" t="s">
        <v>28</v>
      </c>
      <c r="D36" s="7"/>
      <c r="E36" s="5" t="s">
        <v>24</v>
      </c>
    </row>
    <row r="37" spans="5:6" ht="12.75" customHeight="1">
      <c r="E37" s="14"/>
      <c r="F37" s="14"/>
    </row>
    <row r="38" spans="1:10" ht="12.75" customHeight="1">
      <c r="A38" s="11" t="s">
        <v>7</v>
      </c>
      <c r="B38" s="5" t="s">
        <v>131</v>
      </c>
      <c r="E38" s="9">
        <f>D36</f>
        <v>0</v>
      </c>
      <c r="F38" s="14" t="s">
        <v>94</v>
      </c>
      <c r="G38" s="9">
        <v>3</v>
      </c>
      <c r="H38" s="14" t="s">
        <v>0</v>
      </c>
      <c r="I38" s="9">
        <f>IF(D36=0,0,E38-3)</f>
        <v>0</v>
      </c>
      <c r="J38" s="5" t="s">
        <v>24</v>
      </c>
    </row>
    <row r="39" spans="5:9" ht="12.75" customHeight="1">
      <c r="E39" s="14"/>
      <c r="F39" s="14"/>
      <c r="G39" s="14"/>
      <c r="H39" s="14"/>
      <c r="I39" s="14"/>
    </row>
    <row r="40" spans="1:10" ht="12.75" customHeight="1">
      <c r="A40" s="11" t="s">
        <v>9</v>
      </c>
      <c r="B40" s="5" t="s">
        <v>6</v>
      </c>
      <c r="C40" s="115"/>
      <c r="D40" s="116"/>
      <c r="G40" s="41" t="s">
        <v>118</v>
      </c>
      <c r="H40" s="41"/>
      <c r="I40" s="7"/>
      <c r="J40" s="5" t="s">
        <v>62</v>
      </c>
    </row>
    <row r="41" spans="3:10" ht="12.75" customHeight="1">
      <c r="C41" s="59"/>
      <c r="D41" s="16"/>
      <c r="G41" s="58" t="s">
        <v>101</v>
      </c>
      <c r="I41" s="16"/>
      <c r="J41" s="14"/>
    </row>
    <row r="42" spans="1:4" ht="15" customHeight="1">
      <c r="A42" s="11" t="s">
        <v>11</v>
      </c>
      <c r="B42" s="5" t="s">
        <v>8</v>
      </c>
      <c r="C42" s="7"/>
      <c r="D42" s="5" t="s">
        <v>86</v>
      </c>
    </row>
    <row r="43" ht="12.75" customHeight="1">
      <c r="C43" s="14"/>
    </row>
    <row r="44" spans="1:4" ht="12.75" customHeight="1">
      <c r="A44" s="11" t="s">
        <v>12</v>
      </c>
      <c r="B44" s="5" t="s">
        <v>95</v>
      </c>
      <c r="C44" s="7"/>
      <c r="D44" s="5" t="s">
        <v>10</v>
      </c>
    </row>
    <row r="45" spans="3:15" ht="12.75" customHeight="1">
      <c r="C45" s="14"/>
      <c r="K45" s="16"/>
      <c r="L45" s="46"/>
      <c r="M45" s="45"/>
      <c r="N45" s="45"/>
      <c r="O45" s="16"/>
    </row>
    <row r="46" spans="2:15" ht="12.75" customHeight="1">
      <c r="B46" s="101" t="s">
        <v>107</v>
      </c>
      <c r="C46" s="102"/>
      <c r="D46" s="80"/>
      <c r="E46" s="90"/>
      <c r="F46" s="90"/>
      <c r="G46" s="45"/>
      <c r="K46" s="16"/>
      <c r="L46" s="46"/>
      <c r="M46" s="45"/>
      <c r="N46" s="45"/>
      <c r="O46" s="16"/>
    </row>
    <row r="47" spans="2:14" ht="12.75" customHeight="1">
      <c r="B47" s="33" t="s">
        <v>63</v>
      </c>
      <c r="C47" s="33" t="s">
        <v>108</v>
      </c>
      <c r="D47" s="35" t="s">
        <v>88</v>
      </c>
      <c r="E47" s="91"/>
      <c r="F47" s="90"/>
      <c r="G47" s="16"/>
      <c r="K47" s="46"/>
      <c r="L47" s="45"/>
      <c r="M47" s="45"/>
      <c r="N47" s="16"/>
    </row>
    <row r="48" spans="2:14" ht="13.5" customHeight="1">
      <c r="B48" s="17" t="s">
        <v>62</v>
      </c>
      <c r="C48" s="17"/>
      <c r="D48" s="32" t="s">
        <v>109</v>
      </c>
      <c r="E48" s="91"/>
      <c r="F48" s="90"/>
      <c r="G48" s="16"/>
      <c r="K48" s="46"/>
      <c r="L48" s="45"/>
      <c r="M48" s="45"/>
      <c r="N48" s="16"/>
    </row>
    <row r="49" spans="2:14" ht="12.75" customHeight="1">
      <c r="B49" s="42" t="s">
        <v>64</v>
      </c>
      <c r="C49" s="43" t="s">
        <v>65</v>
      </c>
      <c r="D49" s="34">
        <v>0.83</v>
      </c>
      <c r="E49" s="92"/>
      <c r="F49" s="93"/>
      <c r="G49" s="16"/>
      <c r="K49" s="46"/>
      <c r="L49" s="45"/>
      <c r="M49" s="45"/>
      <c r="N49" s="16"/>
    </row>
    <row r="50" spans="2:14" ht="12.75" customHeight="1">
      <c r="B50" s="69" t="s">
        <v>66</v>
      </c>
      <c r="C50" s="70" t="s">
        <v>67</v>
      </c>
      <c r="D50" s="60">
        <v>0.83</v>
      </c>
      <c r="E50" s="91"/>
      <c r="F50" s="74" t="s">
        <v>105</v>
      </c>
      <c r="G50" s="75"/>
      <c r="H50" s="98"/>
      <c r="I50" s="18"/>
      <c r="J50" s="20"/>
      <c r="K50" s="46"/>
      <c r="L50" s="45"/>
      <c r="M50" s="45"/>
      <c r="N50" s="16"/>
    </row>
    <row r="51" spans="2:14" ht="12.75" customHeight="1">
      <c r="B51" s="69"/>
      <c r="C51" s="70" t="s">
        <v>68</v>
      </c>
      <c r="D51" s="60"/>
      <c r="E51" s="91"/>
      <c r="F51" s="76" t="s">
        <v>103</v>
      </c>
      <c r="G51" s="77"/>
      <c r="H51" s="99"/>
      <c r="I51" s="16"/>
      <c r="J51" s="81"/>
      <c r="K51" s="46"/>
      <c r="L51" s="45"/>
      <c r="M51" s="45"/>
      <c r="N51" s="16"/>
    </row>
    <row r="52" spans="2:14" ht="12.75" customHeight="1">
      <c r="B52" s="42" t="s">
        <v>69</v>
      </c>
      <c r="C52" s="43" t="s">
        <v>70</v>
      </c>
      <c r="D52" s="34">
        <v>1.67</v>
      </c>
      <c r="E52" s="91"/>
      <c r="F52" s="76" t="s">
        <v>104</v>
      </c>
      <c r="G52" s="77"/>
      <c r="H52" s="99"/>
      <c r="I52" s="16"/>
      <c r="J52" s="81"/>
      <c r="K52" s="46"/>
      <c r="L52" s="45"/>
      <c r="M52" s="45"/>
      <c r="N52" s="16"/>
    </row>
    <row r="53" spans="2:14" ht="12.75" customHeight="1">
      <c r="B53" s="71" t="s">
        <v>71</v>
      </c>
      <c r="C53" s="70" t="s">
        <v>72</v>
      </c>
      <c r="D53" s="60">
        <v>1.27</v>
      </c>
      <c r="E53" s="91"/>
      <c r="F53" s="78" t="s">
        <v>83</v>
      </c>
      <c r="G53" s="79"/>
      <c r="H53" s="100"/>
      <c r="I53" s="13"/>
      <c r="J53" s="21"/>
      <c r="K53" s="46"/>
      <c r="L53" s="45"/>
      <c r="M53" s="45"/>
      <c r="N53" s="16"/>
    </row>
    <row r="54" spans="2:14" ht="12.75" customHeight="1">
      <c r="B54" s="44" t="s">
        <v>73</v>
      </c>
      <c r="C54" s="43" t="s">
        <v>74</v>
      </c>
      <c r="D54" s="37">
        <v>1.67</v>
      </c>
      <c r="E54" s="91"/>
      <c r="F54" s="94"/>
      <c r="G54" s="16"/>
      <c r="K54" s="46"/>
      <c r="L54" s="45"/>
      <c r="M54" s="45"/>
      <c r="N54" s="16"/>
    </row>
    <row r="55" spans="2:14" ht="12.75" customHeight="1">
      <c r="B55" s="71" t="s">
        <v>75</v>
      </c>
      <c r="C55" s="70" t="s">
        <v>76</v>
      </c>
      <c r="D55" s="64">
        <v>2</v>
      </c>
      <c r="E55" s="91"/>
      <c r="F55" s="94"/>
      <c r="G55" s="16"/>
      <c r="K55" s="46"/>
      <c r="L55" s="45"/>
      <c r="M55" s="45"/>
      <c r="N55" s="16"/>
    </row>
    <row r="56" spans="2:14" ht="12.75" customHeight="1">
      <c r="B56" s="44" t="s">
        <v>77</v>
      </c>
      <c r="C56" s="43" t="s">
        <v>78</v>
      </c>
      <c r="D56" s="37">
        <v>2.2</v>
      </c>
      <c r="E56" s="91"/>
      <c r="F56" s="94"/>
      <c r="G56" s="14"/>
      <c r="H56" s="14"/>
      <c r="J56" s="14"/>
      <c r="K56" s="46"/>
      <c r="L56" s="45"/>
      <c r="M56" s="45"/>
      <c r="N56" s="16"/>
    </row>
    <row r="57" spans="2:14" ht="12.75" customHeight="1">
      <c r="B57" s="44"/>
      <c r="C57" s="43" t="s">
        <v>190</v>
      </c>
      <c r="D57" s="37"/>
      <c r="E57" s="91"/>
      <c r="F57" s="94"/>
      <c r="G57" s="14"/>
      <c r="H57" s="14"/>
      <c r="J57" s="14"/>
      <c r="K57" s="46"/>
      <c r="L57" s="45"/>
      <c r="M57" s="45"/>
      <c r="N57" s="16"/>
    </row>
    <row r="58" spans="2:14" ht="12.75" customHeight="1">
      <c r="B58" s="44"/>
      <c r="C58" s="43" t="s">
        <v>191</v>
      </c>
      <c r="D58" s="37"/>
      <c r="E58" s="95"/>
      <c r="F58" s="96"/>
      <c r="G58" s="48"/>
      <c r="H58" s="41"/>
      <c r="I58" s="14"/>
      <c r="J58" s="14"/>
      <c r="K58" s="46"/>
      <c r="L58" s="45"/>
      <c r="M58" s="45"/>
      <c r="N58" s="16"/>
    </row>
    <row r="59" spans="2:14" ht="12.75" customHeight="1">
      <c r="B59" s="71" t="s">
        <v>80</v>
      </c>
      <c r="C59" s="70" t="s">
        <v>81</v>
      </c>
      <c r="D59" s="64">
        <v>4.2</v>
      </c>
      <c r="E59" s="92"/>
      <c r="F59" s="93"/>
      <c r="G59" s="48"/>
      <c r="H59" s="41"/>
      <c r="I59" s="14"/>
      <c r="J59" s="14"/>
      <c r="K59" s="46"/>
      <c r="L59" s="45"/>
      <c r="M59" s="45"/>
      <c r="N59" s="16"/>
    </row>
    <row r="60" spans="2:14" ht="12.75" customHeight="1">
      <c r="B60" s="71"/>
      <c r="C60" s="70" t="s">
        <v>79</v>
      </c>
      <c r="D60" s="69"/>
      <c r="E60" s="91"/>
      <c r="F60" s="94"/>
      <c r="G60" s="14"/>
      <c r="H60" s="14"/>
      <c r="I60" s="14"/>
      <c r="K60" s="46"/>
      <c r="L60" s="45"/>
      <c r="M60" s="45"/>
      <c r="N60" s="16"/>
    </row>
    <row r="61" spans="2:14" ht="12.75" customHeight="1">
      <c r="B61" s="108" t="s">
        <v>82</v>
      </c>
      <c r="C61" s="109"/>
      <c r="D61" s="109"/>
      <c r="E61" s="91"/>
      <c r="F61" s="94"/>
      <c r="G61" s="48"/>
      <c r="H61" s="14"/>
      <c r="I61" s="14"/>
      <c r="M61" s="16"/>
      <c r="N61" s="16"/>
    </row>
    <row r="62" spans="5:15" ht="13.5" customHeight="1">
      <c r="E62" s="97"/>
      <c r="F62" s="97"/>
      <c r="G62" s="48"/>
      <c r="H62" s="12"/>
      <c r="K62" s="16"/>
      <c r="L62" s="46"/>
      <c r="M62" s="45"/>
      <c r="N62" s="45"/>
      <c r="O62" s="16"/>
    </row>
    <row r="63" spans="1:9" ht="12.75" customHeight="1">
      <c r="A63" s="27" t="s">
        <v>148</v>
      </c>
      <c r="B63" s="3" t="s">
        <v>184</v>
      </c>
      <c r="C63" s="4"/>
      <c r="D63" s="3"/>
      <c r="E63" s="3" t="s">
        <v>186</v>
      </c>
      <c r="F63" s="3"/>
      <c r="I63" s="3" t="s">
        <v>187</v>
      </c>
    </row>
    <row r="64" spans="2:11" ht="11.25" customHeight="1">
      <c r="B64" s="7"/>
      <c r="C64" s="8" t="s">
        <v>181</v>
      </c>
      <c r="E64" s="7"/>
      <c r="F64" s="5" t="s">
        <v>41</v>
      </c>
      <c r="I64" s="7"/>
      <c r="J64" s="5" t="s">
        <v>44</v>
      </c>
      <c r="K64" s="8"/>
    </row>
    <row r="65" spans="2:15" ht="11.25" customHeight="1">
      <c r="B65" s="17"/>
      <c r="C65" s="8" t="s">
        <v>182</v>
      </c>
      <c r="E65" s="7"/>
      <c r="F65" s="5" t="s">
        <v>42</v>
      </c>
      <c r="I65" s="7"/>
      <c r="J65" s="41" t="s">
        <v>97</v>
      </c>
      <c r="O65" s="8"/>
    </row>
    <row r="66" spans="2:15" ht="11.25" customHeight="1">
      <c r="B66" s="7"/>
      <c r="C66" s="8" t="s">
        <v>87</v>
      </c>
      <c r="E66" s="17"/>
      <c r="F66" s="5" t="s">
        <v>43</v>
      </c>
      <c r="I66" s="7"/>
      <c r="J66" s="41" t="s">
        <v>161</v>
      </c>
      <c r="O66" s="8"/>
    </row>
    <row r="67" spans="2:14" ht="11.25" customHeight="1">
      <c r="B67" s="14"/>
      <c r="C67" s="8"/>
      <c r="E67" s="89"/>
      <c r="F67" s="41" t="s">
        <v>183</v>
      </c>
      <c r="I67" s="89"/>
      <c r="J67" s="5" t="s">
        <v>185</v>
      </c>
      <c r="L67" s="46"/>
      <c r="M67" s="45"/>
      <c r="N67" s="45"/>
    </row>
    <row r="68" spans="2:14" ht="6" customHeight="1">
      <c r="B68" s="14"/>
      <c r="C68" s="8"/>
      <c r="E68" s="14"/>
      <c r="F68" s="41"/>
      <c r="L68" s="46"/>
      <c r="M68" s="45"/>
      <c r="N68" s="45"/>
    </row>
    <row r="69" spans="1:2" ht="12.75" customHeight="1">
      <c r="A69" s="26" t="s">
        <v>123</v>
      </c>
      <c r="B69" s="3" t="s">
        <v>144</v>
      </c>
    </row>
    <row r="70" spans="1:10" ht="12.75" customHeight="1">
      <c r="A70" s="11" t="s">
        <v>13</v>
      </c>
      <c r="B70" s="16" t="s">
        <v>188</v>
      </c>
      <c r="C70" s="14"/>
      <c r="D70" s="16"/>
      <c r="E70" s="14"/>
      <c r="F70" s="14"/>
      <c r="G70" s="16"/>
      <c r="H70" s="16"/>
      <c r="I70" s="16"/>
      <c r="J70" s="16"/>
    </row>
    <row r="71" spans="2:10" ht="13.5" customHeight="1">
      <c r="B71" s="16" t="s">
        <v>133</v>
      </c>
      <c r="C71" s="9">
        <f>C5</f>
        <v>0</v>
      </c>
      <c r="D71" s="41" t="s">
        <v>106</v>
      </c>
      <c r="E71" s="9">
        <f>C42</f>
        <v>0</v>
      </c>
      <c r="F71" s="14"/>
      <c r="G71" s="41" t="s">
        <v>119</v>
      </c>
      <c r="H71" s="14"/>
      <c r="I71" s="23" t="str">
        <f>IF(B66="x",C71*E71,"NA")</f>
        <v>NA</v>
      </c>
      <c r="J71" s="41" t="s">
        <v>35</v>
      </c>
    </row>
    <row r="72" spans="2:10" ht="4.5" customHeight="1">
      <c r="B72" s="16"/>
      <c r="C72" s="14"/>
      <c r="D72" s="14"/>
      <c r="E72" s="14"/>
      <c r="F72" s="14"/>
      <c r="G72" s="41"/>
      <c r="H72" s="14"/>
      <c r="I72" s="47"/>
      <c r="J72" s="41"/>
    </row>
    <row r="73" spans="1:10" ht="12.75" customHeight="1">
      <c r="A73" s="11" t="s">
        <v>14</v>
      </c>
      <c r="B73" s="16" t="s">
        <v>174</v>
      </c>
      <c r="C73" s="14"/>
      <c r="D73" s="16"/>
      <c r="E73" s="14"/>
      <c r="F73" s="14"/>
      <c r="G73" s="41"/>
      <c r="H73" s="16"/>
      <c r="I73" s="14"/>
      <c r="J73" s="14"/>
    </row>
    <row r="74" spans="2:10" ht="13.5" customHeight="1">
      <c r="B74" s="16" t="s">
        <v>134</v>
      </c>
      <c r="C74" s="9">
        <f>C5</f>
        <v>0</v>
      </c>
      <c r="D74" s="41" t="s">
        <v>106</v>
      </c>
      <c r="E74" s="9">
        <f>C42</f>
        <v>0</v>
      </c>
      <c r="F74" s="14"/>
      <c r="G74" s="41" t="s">
        <v>40</v>
      </c>
      <c r="H74" s="41"/>
      <c r="I74" s="23" t="str">
        <f>IF(B66="x",C74*E74*0.8,"NA")</f>
        <v>NA</v>
      </c>
      <c r="J74" s="41" t="s">
        <v>35</v>
      </c>
    </row>
    <row r="75" spans="2:10" ht="4.5" customHeight="1">
      <c r="B75" s="16"/>
      <c r="C75" s="14"/>
      <c r="D75" s="14"/>
      <c r="E75" s="14"/>
      <c r="F75" s="14"/>
      <c r="G75" s="41"/>
      <c r="H75" s="41"/>
      <c r="I75" s="47"/>
      <c r="J75" s="41"/>
    </row>
    <row r="76" spans="1:10" ht="12.75" customHeight="1">
      <c r="A76" s="11" t="s">
        <v>16</v>
      </c>
      <c r="B76" s="16" t="s">
        <v>175</v>
      </c>
      <c r="C76" s="14"/>
      <c r="D76" s="16"/>
      <c r="E76" s="14"/>
      <c r="F76" s="14"/>
      <c r="G76" s="41"/>
      <c r="H76" s="16"/>
      <c r="I76" s="47"/>
      <c r="J76" s="16"/>
    </row>
    <row r="77" spans="2:10" ht="13.5" customHeight="1">
      <c r="B77" s="16" t="s">
        <v>135</v>
      </c>
      <c r="C77" s="9">
        <f>C5</f>
        <v>0</v>
      </c>
      <c r="D77" s="41" t="s">
        <v>106</v>
      </c>
      <c r="E77" s="9">
        <f>C42</f>
        <v>0</v>
      </c>
      <c r="F77" s="14"/>
      <c r="G77" s="41" t="s">
        <v>177</v>
      </c>
      <c r="H77" s="41"/>
      <c r="I77" s="23" t="str">
        <f>IF(B66="x",C77*E77*0.66,"NA")</f>
        <v>NA</v>
      </c>
      <c r="J77" s="41" t="s">
        <v>35</v>
      </c>
    </row>
    <row r="78" spans="2:10" ht="4.5" customHeight="1">
      <c r="B78" s="16"/>
      <c r="C78" s="14"/>
      <c r="D78" s="14"/>
      <c r="E78" s="14"/>
      <c r="F78" s="14"/>
      <c r="G78" s="41"/>
      <c r="H78" s="41"/>
      <c r="I78" s="47"/>
      <c r="J78" s="41"/>
    </row>
    <row r="79" spans="1:10" ht="12.75" customHeight="1">
      <c r="A79" s="11" t="s">
        <v>18</v>
      </c>
      <c r="B79" s="16" t="s">
        <v>176</v>
      </c>
      <c r="C79" s="14"/>
      <c r="D79" s="16"/>
      <c r="E79" s="14"/>
      <c r="F79" s="14"/>
      <c r="G79" s="41"/>
      <c r="H79" s="16"/>
      <c r="I79" s="47"/>
      <c r="J79" s="16"/>
    </row>
    <row r="80" spans="2:10" ht="13.5" customHeight="1">
      <c r="B80" s="16" t="s">
        <v>136</v>
      </c>
      <c r="C80" s="72">
        <f>C5</f>
        <v>0</v>
      </c>
      <c r="D80" s="41" t="s">
        <v>106</v>
      </c>
      <c r="E80" s="9">
        <f>C42</f>
        <v>0</v>
      </c>
      <c r="F80" s="14"/>
      <c r="G80" s="41" t="s">
        <v>120</v>
      </c>
      <c r="H80" s="41"/>
      <c r="I80" s="23" t="str">
        <f>IF(B66="x",C80*E80*0.6,"NA")</f>
        <v>NA</v>
      </c>
      <c r="J80" s="41" t="s">
        <v>35</v>
      </c>
    </row>
    <row r="81" spans="2:10" ht="4.5" customHeight="1">
      <c r="B81" s="16"/>
      <c r="C81" s="73"/>
      <c r="D81" s="14"/>
      <c r="E81" s="14"/>
      <c r="F81" s="14"/>
      <c r="G81" s="41"/>
      <c r="H81" s="41"/>
      <c r="I81" s="47"/>
      <c r="J81" s="41"/>
    </row>
    <row r="82" spans="1:10" ht="12.75" customHeight="1">
      <c r="A82" s="11" t="s">
        <v>132</v>
      </c>
      <c r="B82" s="16" t="s">
        <v>15</v>
      </c>
      <c r="C82" s="14"/>
      <c r="D82" s="16"/>
      <c r="E82" s="14"/>
      <c r="F82" s="14"/>
      <c r="G82" s="16"/>
      <c r="H82" s="16"/>
      <c r="I82" s="16"/>
      <c r="J82" s="47"/>
    </row>
    <row r="83" spans="2:11" ht="13.5" customHeight="1">
      <c r="B83" s="16" t="s">
        <v>137</v>
      </c>
      <c r="C83" s="14"/>
      <c r="D83" s="9">
        <f>C5</f>
        <v>0</v>
      </c>
      <c r="E83" s="14" t="s">
        <v>32</v>
      </c>
      <c r="F83" s="14"/>
      <c r="G83" s="9">
        <f>C42</f>
        <v>0</v>
      </c>
      <c r="H83" s="16"/>
      <c r="I83" s="14" t="s">
        <v>121</v>
      </c>
      <c r="J83" s="23" t="str">
        <f>IF(B65="x",D83*G83*1.5,"NA")</f>
        <v>NA</v>
      </c>
      <c r="K83" s="41" t="s">
        <v>35</v>
      </c>
    </row>
    <row r="84" spans="1:10" ht="12.75" customHeight="1">
      <c r="A84" s="11" t="s">
        <v>19</v>
      </c>
      <c r="B84" s="16" t="s">
        <v>17</v>
      </c>
      <c r="C84" s="14"/>
      <c r="D84" s="16"/>
      <c r="E84" s="14"/>
      <c r="F84" s="14"/>
      <c r="G84" s="16"/>
      <c r="H84" s="16"/>
      <c r="I84" s="16"/>
      <c r="J84" s="16"/>
    </row>
    <row r="85" spans="2:10" ht="13.5" customHeight="1">
      <c r="B85" s="16" t="s">
        <v>138</v>
      </c>
      <c r="C85" s="9">
        <f>C5</f>
        <v>0</v>
      </c>
      <c r="D85" s="14" t="s">
        <v>32</v>
      </c>
      <c r="E85" s="9">
        <f>IF(B64=0,0,C42)</f>
        <v>0</v>
      </c>
      <c r="F85" s="14"/>
      <c r="G85" s="14" t="s">
        <v>121</v>
      </c>
      <c r="H85" s="14"/>
      <c r="I85" s="23" t="str">
        <f>IF(B64="x",C85*E85,"NA")</f>
        <v>NA</v>
      </c>
      <c r="J85" s="16" t="s">
        <v>36</v>
      </c>
    </row>
    <row r="86" spans="3:9" ht="4.5" customHeight="1">
      <c r="C86" s="47"/>
      <c r="D86" s="8"/>
      <c r="E86" s="47"/>
      <c r="F86" s="47"/>
      <c r="G86" s="6"/>
      <c r="H86" s="6"/>
      <c r="I86" s="47"/>
    </row>
    <row r="87" spans="1:6" s="3" customFormat="1" ht="12.75" customHeight="1">
      <c r="A87" s="26" t="s">
        <v>149</v>
      </c>
      <c r="B87" s="3" t="s">
        <v>170</v>
      </c>
      <c r="C87" s="4"/>
      <c r="E87" s="4"/>
      <c r="F87" s="4"/>
    </row>
    <row r="88" spans="1:5" ht="12.75" customHeight="1">
      <c r="A88" s="11" t="s">
        <v>23</v>
      </c>
      <c r="B88" s="5" t="s">
        <v>167</v>
      </c>
      <c r="D88" s="47"/>
      <c r="E88" s="8"/>
    </row>
    <row r="89" spans="4:5" ht="12.75" customHeight="1">
      <c r="D89" s="22"/>
      <c r="E89" s="8" t="s">
        <v>35</v>
      </c>
    </row>
    <row r="90" spans="1:6" s="16" customFormat="1" ht="12" customHeight="1">
      <c r="A90" s="46"/>
      <c r="B90" s="104" t="s">
        <v>179</v>
      </c>
      <c r="C90" s="14"/>
      <c r="D90" s="47"/>
      <c r="E90" s="41"/>
      <c r="F90" s="14"/>
    </row>
    <row r="91" spans="1:5" ht="12.75" customHeight="1">
      <c r="A91" s="11" t="s">
        <v>166</v>
      </c>
      <c r="B91" s="5" t="s">
        <v>165</v>
      </c>
      <c r="D91" s="22"/>
      <c r="E91" s="8" t="s">
        <v>163</v>
      </c>
    </row>
    <row r="92" spans="2:5" ht="12.75" customHeight="1">
      <c r="B92" s="105" t="s">
        <v>180</v>
      </c>
      <c r="D92" s="47"/>
      <c r="E92" s="8"/>
    </row>
    <row r="93" spans="1:2" ht="12.75" customHeight="1">
      <c r="A93" s="11" t="s">
        <v>168</v>
      </c>
      <c r="B93" s="5" t="s">
        <v>178</v>
      </c>
    </row>
    <row r="94" spans="3:10" ht="12.75" customHeight="1">
      <c r="C94" s="23">
        <f>D89</f>
        <v>0</v>
      </c>
      <c r="D94" s="8" t="s">
        <v>39</v>
      </c>
      <c r="E94" s="23">
        <f>D91</f>
        <v>0</v>
      </c>
      <c r="F94" s="47"/>
      <c r="G94" s="6" t="s">
        <v>122</v>
      </c>
      <c r="H94" s="6"/>
      <c r="I94" s="23" t="e">
        <f>IF(B65="x","NA",C94/E94)</f>
        <v>#DIV/0!</v>
      </c>
      <c r="J94" s="5" t="s">
        <v>25</v>
      </c>
    </row>
    <row r="95" spans="1:9" ht="12.75" customHeight="1">
      <c r="A95" s="11" t="s">
        <v>98</v>
      </c>
      <c r="B95" s="5" t="s">
        <v>189</v>
      </c>
      <c r="C95" s="47"/>
      <c r="D95" s="8"/>
      <c r="E95" s="47"/>
      <c r="F95" s="47"/>
      <c r="G95" s="6"/>
      <c r="H95" s="6"/>
      <c r="I95" s="47"/>
    </row>
    <row r="96" spans="2:10" ht="12.75" customHeight="1">
      <c r="B96" s="10"/>
      <c r="C96" s="23">
        <f>D89</f>
        <v>0</v>
      </c>
      <c r="D96" s="8" t="s">
        <v>39</v>
      </c>
      <c r="E96" s="23">
        <f>D91</f>
        <v>0</v>
      </c>
      <c r="F96" s="47"/>
      <c r="G96" s="6" t="s">
        <v>122</v>
      </c>
      <c r="H96" s="6"/>
      <c r="I96" s="23"/>
      <c r="J96" s="5" t="s">
        <v>25</v>
      </c>
    </row>
    <row r="97" spans="1:13" ht="12.75" customHeight="1">
      <c r="A97" s="26" t="s">
        <v>150</v>
      </c>
      <c r="B97" s="103" t="s">
        <v>102</v>
      </c>
      <c r="M97" s="3"/>
    </row>
    <row r="98" spans="1:5" ht="12.75" customHeight="1">
      <c r="A98" s="11" t="s">
        <v>99</v>
      </c>
      <c r="B98" s="5" t="s">
        <v>164</v>
      </c>
      <c r="D98" s="22"/>
      <c r="E98" s="8" t="s">
        <v>24</v>
      </c>
    </row>
    <row r="99" ht="12.75" customHeight="1">
      <c r="B99" s="5" t="s">
        <v>171</v>
      </c>
    </row>
    <row r="100" ht="12.75" customHeight="1">
      <c r="B100" s="5" t="s">
        <v>139</v>
      </c>
    </row>
    <row r="101" spans="2:8" ht="13.5" customHeight="1">
      <c r="B101" s="10" t="s">
        <v>1</v>
      </c>
      <c r="C101" s="23">
        <f>D98</f>
        <v>0</v>
      </c>
      <c r="D101" s="11" t="s">
        <v>169</v>
      </c>
      <c r="E101" s="23">
        <f>D89</f>
        <v>0</v>
      </c>
      <c r="F101" s="8" t="s">
        <v>172</v>
      </c>
      <c r="G101" s="23" t="str">
        <f>IF(D98=0,"NA",(C101+0.5)*E101)</f>
        <v>NA</v>
      </c>
      <c r="H101" s="5" t="s">
        <v>37</v>
      </c>
    </row>
    <row r="102" ht="12.75" customHeight="1">
      <c r="B102" s="5" t="s">
        <v>31</v>
      </c>
    </row>
    <row r="103" spans="3:7" ht="12.75" customHeight="1">
      <c r="C103" s="23" t="str">
        <f>G101</f>
        <v>NA</v>
      </c>
      <c r="D103" s="12" t="s">
        <v>30</v>
      </c>
      <c r="E103" s="23" t="str">
        <f>IF(D98=0,"NA",C103/27)</f>
        <v>NA</v>
      </c>
      <c r="F103" s="47"/>
      <c r="G103" s="5" t="s">
        <v>38</v>
      </c>
    </row>
    <row r="104" ht="12.75" customHeight="1">
      <c r="B104" s="5" t="s">
        <v>20</v>
      </c>
    </row>
    <row r="105" spans="3:7" ht="12.75" customHeight="1">
      <c r="C105" s="23" t="str">
        <f>E103</f>
        <v>NA</v>
      </c>
      <c r="D105" s="6" t="s">
        <v>22</v>
      </c>
      <c r="E105" s="23" t="str">
        <f>IF(D98=0,"NA",C105*1.4)</f>
        <v>NA</v>
      </c>
      <c r="F105" s="47"/>
      <c r="G105" s="5" t="s">
        <v>21</v>
      </c>
    </row>
    <row r="106" spans="1:8" ht="12.75" customHeight="1">
      <c r="A106" s="5"/>
      <c r="B106" s="46" t="s">
        <v>152</v>
      </c>
      <c r="C106" s="16"/>
      <c r="D106" s="47"/>
      <c r="E106" s="23" t="str">
        <f>E105</f>
        <v>NA</v>
      </c>
      <c r="F106" s="14" t="s">
        <v>151</v>
      </c>
      <c r="G106" s="23" t="str">
        <f>IF(D98=0,"NA",1.1*E105)</f>
        <v>NA</v>
      </c>
      <c r="H106" s="5" t="s">
        <v>21</v>
      </c>
    </row>
    <row r="107" spans="3:6" ht="6.75" customHeight="1">
      <c r="C107" s="47"/>
      <c r="D107" s="6"/>
      <c r="E107" s="47"/>
      <c r="F107" s="47"/>
    </row>
    <row r="108" spans="1:6" s="3" customFormat="1" ht="12.75" customHeight="1">
      <c r="A108" s="26" t="s">
        <v>173</v>
      </c>
      <c r="B108" s="3" t="s">
        <v>124</v>
      </c>
      <c r="C108" s="4"/>
      <c r="E108" s="4"/>
      <c r="F108" s="4"/>
    </row>
    <row r="109" spans="2:9" ht="12.75" customHeight="1">
      <c r="B109" s="5" t="s">
        <v>33</v>
      </c>
      <c r="G109" s="7"/>
      <c r="H109" s="14"/>
      <c r="I109" s="5" t="s">
        <v>24</v>
      </c>
    </row>
    <row r="110" ht="12.75" customHeight="1">
      <c r="B110" s="5" t="s">
        <v>47</v>
      </c>
    </row>
    <row r="111" ht="12.75" customHeight="1">
      <c r="B111" s="5" t="s">
        <v>26</v>
      </c>
    </row>
    <row r="112" ht="12.75" customHeight="1">
      <c r="B112" s="5" t="s">
        <v>84</v>
      </c>
    </row>
    <row r="113" ht="7.5" customHeight="1"/>
    <row r="114" spans="1:11" ht="12.75" customHeight="1">
      <c r="A114" s="28" t="s">
        <v>153</v>
      </c>
      <c r="B114" s="18"/>
      <c r="C114" s="19"/>
      <c r="D114" s="18"/>
      <c r="E114" s="19"/>
      <c r="F114" s="19"/>
      <c r="G114" s="18"/>
      <c r="H114" s="18"/>
      <c r="I114" s="18"/>
      <c r="J114" s="20"/>
      <c r="K114" s="16"/>
    </row>
    <row r="115" spans="1:11" ht="12.75" customHeight="1">
      <c r="A115" s="29"/>
      <c r="B115" s="16"/>
      <c r="C115" s="14"/>
      <c r="D115" s="16"/>
      <c r="E115" s="14"/>
      <c r="F115" s="14"/>
      <c r="G115" s="16"/>
      <c r="H115" s="16"/>
      <c r="I115" s="16"/>
      <c r="J115" s="81"/>
      <c r="K115" s="16"/>
    </row>
    <row r="116" spans="1:11" ht="12.75" customHeight="1">
      <c r="A116" s="30" t="s">
        <v>45</v>
      </c>
      <c r="B116" s="13"/>
      <c r="C116" s="9"/>
      <c r="D116" s="14" t="s">
        <v>46</v>
      </c>
      <c r="E116" s="13"/>
      <c r="F116" s="16"/>
      <c r="G116" s="16" t="s">
        <v>29</v>
      </c>
      <c r="H116" s="16"/>
      <c r="I116" s="13"/>
      <c r="J116" s="81" t="s">
        <v>85</v>
      </c>
      <c r="K116" s="16"/>
    </row>
    <row r="117" spans="1:11" ht="12.75" customHeight="1">
      <c r="A117" s="30"/>
      <c r="B117" s="13"/>
      <c r="C117" s="9"/>
      <c r="D117" s="13"/>
      <c r="E117" s="13"/>
      <c r="F117" s="13"/>
      <c r="G117" s="13"/>
      <c r="H117" s="13"/>
      <c r="I117" s="13"/>
      <c r="J117" s="21"/>
      <c r="K117" s="16"/>
    </row>
    <row r="118" spans="1:11" ht="12.75">
      <c r="A118" s="46"/>
      <c r="B118" s="16"/>
      <c r="C118" s="14"/>
      <c r="D118" s="16"/>
      <c r="E118" s="14"/>
      <c r="F118" s="14"/>
      <c r="G118" s="16"/>
      <c r="H118" s="16"/>
      <c r="I118" s="16"/>
      <c r="J118" s="16"/>
      <c r="K118" s="16"/>
    </row>
    <row r="119" spans="1:10" ht="12.75">
      <c r="A119" s="28" t="s">
        <v>162</v>
      </c>
      <c r="B119" s="18"/>
      <c r="C119" s="19"/>
      <c r="D119" s="18"/>
      <c r="E119" s="19"/>
      <c r="F119" s="19"/>
      <c r="G119" s="18"/>
      <c r="H119" s="18"/>
      <c r="I119" s="18"/>
      <c r="J119" s="20"/>
    </row>
    <row r="120" spans="1:10" ht="12.75">
      <c r="A120" s="29"/>
      <c r="B120" s="16"/>
      <c r="C120" s="14"/>
      <c r="D120" s="16"/>
      <c r="E120" s="14"/>
      <c r="F120" s="14"/>
      <c r="G120" s="16"/>
      <c r="H120" s="16"/>
      <c r="I120" s="16"/>
      <c r="J120" s="81"/>
    </row>
    <row r="121" spans="1:10" ht="12.75">
      <c r="A121" s="30"/>
      <c r="B121" s="13"/>
      <c r="C121" s="9"/>
      <c r="D121" s="16" t="s">
        <v>155</v>
      </c>
      <c r="E121" s="9"/>
      <c r="F121" s="14"/>
      <c r="G121" s="16" t="s">
        <v>156</v>
      </c>
      <c r="H121" s="16"/>
      <c r="I121" s="13"/>
      <c r="J121" s="81" t="s">
        <v>85</v>
      </c>
    </row>
    <row r="122" spans="1:10" ht="12.75">
      <c r="A122" s="30"/>
      <c r="B122" s="13"/>
      <c r="C122" s="9"/>
      <c r="D122" s="13"/>
      <c r="E122" s="9"/>
      <c r="F122" s="9"/>
      <c r="G122" s="13"/>
      <c r="H122" s="13"/>
      <c r="I122" s="13"/>
      <c r="J122" s="21"/>
    </row>
  </sheetData>
  <sheetProtection/>
  <mergeCells count="10">
    <mergeCell ref="A1:J1"/>
    <mergeCell ref="C8:G8"/>
    <mergeCell ref="C40:D40"/>
    <mergeCell ref="B23:B24"/>
    <mergeCell ref="E23:F24"/>
    <mergeCell ref="C23:C24"/>
    <mergeCell ref="D23:D24"/>
    <mergeCell ref="I12:K12"/>
    <mergeCell ref="I13:K13"/>
    <mergeCell ref="I14:K14"/>
  </mergeCells>
  <printOptions/>
  <pageMargins left="0.5" right="0.5" top="0.5" bottom="0.25" header="0.5" footer="0.5"/>
  <pageSetup fitToHeight="2" horizontalDpi="300" verticalDpi="300" orientation="portrait" scale="93" r:id="rId2"/>
  <headerFooter alignWithMargins="0">
    <oddFooter>&amp;RPage &amp;P of &amp;N</oddFooter>
  </headerFooter>
  <rowBreaks count="1" manualBreakCount="1">
    <brk id="6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Weed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Maxwell</dc:creator>
  <cp:keywords/>
  <dc:description/>
  <cp:lastModifiedBy>Elizabeth A Wells</cp:lastModifiedBy>
  <cp:lastPrinted>2017-06-30T13:56:36Z</cp:lastPrinted>
  <dcterms:created xsi:type="dcterms:W3CDTF">2000-09-16T15:46:24Z</dcterms:created>
  <dcterms:modified xsi:type="dcterms:W3CDTF">2017-07-06T16:06:49Z</dcterms:modified>
  <cp:category/>
  <cp:version/>
  <cp:contentType/>
  <cp:contentStatus/>
</cp:coreProperties>
</file>