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10440" activeTab="0"/>
  </bookViews>
  <sheets>
    <sheet name="Dosing" sheetId="1" r:id="rId1"/>
  </sheets>
  <definedNames/>
  <calcPr fullCalcOnLoad="1"/>
</workbook>
</file>

<file path=xl/sharedStrings.xml><?xml version="1.0" encoding="utf-8"?>
<sst xmlns="http://schemas.openxmlformats.org/spreadsheetml/2006/main" count="114" uniqueCount="105">
  <si>
    <t>(</t>
  </si>
  <si>
    <t>gallons</t>
  </si>
  <si>
    <t>gal</t>
  </si>
  <si>
    <t>ft</t>
  </si>
  <si>
    <t>(license #)</t>
  </si>
  <si>
    <t>________________(date)</t>
  </si>
  <si>
    <t>1.</t>
  </si>
  <si>
    <t>ft    x</t>
  </si>
  <si>
    <t>ft    =</t>
  </si>
  <si>
    <t>A.  Rectangle area = L x W</t>
  </si>
  <si>
    <t xml:space="preserve">2. </t>
  </si>
  <si>
    <t>Calculate gallons per inch</t>
  </si>
  <si>
    <t>times the conversion factor and divide by 12 inches per foot to calculate gallon per inch.</t>
  </si>
  <si>
    <t xml:space="preserve">Surface area x 7.5 / 12 = </t>
  </si>
  <si>
    <t>gallon per inch</t>
  </si>
  <si>
    <t>in</t>
  </si>
  <si>
    <t xml:space="preserve">             =</t>
  </si>
  <si>
    <t xml:space="preserve"> in     x</t>
  </si>
  <si>
    <t>Calculate gallons to cover pump (with 2-3 inches of water covering pump)</t>
  </si>
  <si>
    <t>gal/in  =</t>
  </si>
  <si>
    <t xml:space="preserve"> gpd    /</t>
  </si>
  <si>
    <t>doses/day  =</t>
  </si>
  <si>
    <t>B.  Calculate drainback</t>
  </si>
  <si>
    <t xml:space="preserve">     1.  Determine total pipe length</t>
  </si>
  <si>
    <t>gallons +</t>
  </si>
  <si>
    <t>gallons =</t>
  </si>
  <si>
    <t xml:space="preserve">     2.  Determine liquid volume of pipe, </t>
  </si>
  <si>
    <t>Determine area</t>
  </si>
  <si>
    <t xml:space="preserve"> 3.14    x</t>
  </si>
  <si>
    <t>C.  Get area from manufacture</t>
  </si>
  <si>
    <t>There are 7.5 gallons per cubic foot of volume, therefore multiply the area (1A, B or C)</t>
  </si>
  <si>
    <t xml:space="preserve">gal/in  = </t>
  </si>
  <si>
    <t>8.</t>
  </si>
  <si>
    <r>
      <t>ft</t>
    </r>
    <r>
      <rPr>
        <vertAlign val="superscript"/>
        <sz val="10"/>
        <rFont val="Arial Narrow"/>
        <family val="2"/>
      </rPr>
      <t>2</t>
    </r>
  </si>
  <si>
    <r>
      <t>B.  Circle area = 3.14 x radius</t>
    </r>
    <r>
      <rPr>
        <vertAlign val="superscript"/>
        <sz val="10"/>
        <rFont val="Arial Narrow"/>
        <family val="2"/>
      </rPr>
      <t>2</t>
    </r>
  </si>
  <si>
    <r>
      <t xml:space="preserve">2 </t>
    </r>
    <r>
      <rPr>
        <sz val="10"/>
        <rFont val="Arial Narrow"/>
        <family val="2"/>
      </rPr>
      <t>ft  =</t>
    </r>
  </si>
  <si>
    <r>
      <t>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  x   7.5   /   12in/ft   =</t>
    </r>
  </si>
  <si>
    <r>
      <t xml:space="preserve">gal/ft </t>
    </r>
    <r>
      <rPr>
        <i/>
        <sz val="10"/>
        <rFont val="Arial Narrow"/>
        <family val="2"/>
      </rPr>
      <t>(see figure E-20)</t>
    </r>
  </si>
  <si>
    <t>+     2 in)  x</t>
  </si>
  <si>
    <r>
      <t xml:space="preserve">A.  Select pump size for 4-5 doses per day.  Gallon per dose = gpd </t>
    </r>
    <r>
      <rPr>
        <i/>
        <sz val="10"/>
        <rFont val="Arial Narrow"/>
        <family val="2"/>
      </rPr>
      <t>(see Figure A-1)</t>
    </r>
    <r>
      <rPr>
        <sz val="10"/>
        <rFont val="Arial Narrow"/>
        <family val="2"/>
      </rPr>
      <t xml:space="preserve">/ doses per day = </t>
    </r>
    <r>
      <rPr>
        <i/>
        <sz val="10"/>
        <rFont val="Arial Narrow"/>
        <family val="2"/>
      </rPr>
      <t xml:space="preserve"> </t>
    </r>
  </si>
  <si>
    <t xml:space="preserve">                             </t>
  </si>
  <si>
    <t xml:space="preserve">(signature) </t>
  </si>
  <si>
    <t xml:space="preserve">     3.  Drainback quantity = </t>
  </si>
  <si>
    <t>I hereby certify that I have completed this work in accordance with all applicable ordinances, rules and laws</t>
  </si>
  <si>
    <t>All boxed rectangles must be entered, the rest will be calculated.</t>
  </si>
  <si>
    <t>Legal Tank:</t>
  </si>
  <si>
    <t>500 gallons or</t>
  </si>
  <si>
    <t xml:space="preserve">100% the daily flow </t>
  </si>
  <si>
    <t>or Alternating Pumps</t>
  </si>
  <si>
    <t>3.</t>
  </si>
  <si>
    <t>gpd  x 2    =</t>
  </si>
  <si>
    <t>4.  Calculate total tank volume</t>
  </si>
  <si>
    <t>5.</t>
  </si>
  <si>
    <t>6.</t>
  </si>
  <si>
    <t>Calculate total usable tank volume</t>
  </si>
  <si>
    <t>(Pump and block height + 2 inches) x gallon per inch(2)</t>
  </si>
  <si>
    <t>total tank volume  in gallons (4) - gallons to cover pump(5)</t>
  </si>
  <si>
    <t>gal    -</t>
  </si>
  <si>
    <t>gal        =</t>
  </si>
  <si>
    <t>7.  Calculate total pumpout volume</t>
  </si>
  <si>
    <t>ft (7B1)  x</t>
  </si>
  <si>
    <t>gal/ft(7B2) =</t>
  </si>
  <si>
    <t>C.  Total pump out volume = dose volume(7A) + drainback (7B3)</t>
  </si>
  <si>
    <t>Pump Rate</t>
  </si>
  <si>
    <t>From design</t>
  </si>
  <si>
    <t>gpm</t>
  </si>
  <si>
    <t>or calculated:</t>
  </si>
  <si>
    <t>in       x</t>
  </si>
  <si>
    <t>gal/in       /</t>
  </si>
  <si>
    <t xml:space="preserve">min      = </t>
  </si>
  <si>
    <t>9.</t>
  </si>
  <si>
    <t>Calculate the timer ON setting</t>
  </si>
  <si>
    <t>Dose gallons(7C) / gpm (8)</t>
  </si>
  <si>
    <t>gal      /</t>
  </si>
  <si>
    <t>gpm    =</t>
  </si>
  <si>
    <t>10.</t>
  </si>
  <si>
    <t>minutes per day / doses per day - minutes on</t>
  </si>
  <si>
    <t xml:space="preserve">1440     / </t>
  </si>
  <si>
    <t>doses/day - min on(9)</t>
  </si>
  <si>
    <t>minutes OFF</t>
  </si>
  <si>
    <t>B.  Total tank volume = depth from bottom of inlet pipe to tank bottom(4A) x gal/in(2)</t>
  </si>
  <si>
    <t>A.  Depth from bottom of inlet pipe to tank bottom   =</t>
  </si>
  <si>
    <r>
      <t>Calculate recommended capacity = average design flow</t>
    </r>
    <r>
      <rPr>
        <i/>
        <sz val="10"/>
        <rFont val="Arial Narrow"/>
        <family val="2"/>
      </rPr>
      <t xml:space="preserve"> (see chart A-1)</t>
    </r>
    <r>
      <rPr>
        <sz val="10"/>
        <rFont val="Arial Narrow"/>
        <family val="2"/>
      </rPr>
      <t xml:space="preserve"> x 2</t>
    </r>
  </si>
  <si>
    <t>change in depth (in) x gallon per inch(2) / time interval in min = gpm</t>
  </si>
  <si>
    <t>minutes ON</t>
  </si>
  <si>
    <t>Calculate the timer OFF setting</t>
  </si>
  <si>
    <t>A-1 Estimated Sewage Flows in GPD</t>
  </si>
  <si>
    <t>Number of</t>
  </si>
  <si>
    <t>Bedrooms</t>
  </si>
  <si>
    <t>Class I</t>
  </si>
  <si>
    <t>Class II</t>
  </si>
  <si>
    <t>Class III</t>
  </si>
  <si>
    <t>Class IV</t>
  </si>
  <si>
    <t xml:space="preserve">60% of </t>
  </si>
  <si>
    <t xml:space="preserve">the </t>
  </si>
  <si>
    <t xml:space="preserve">values </t>
  </si>
  <si>
    <t xml:space="preserve">in the </t>
  </si>
  <si>
    <t xml:space="preserve">Class I, </t>
  </si>
  <si>
    <t xml:space="preserve">II or II </t>
  </si>
  <si>
    <t>columns</t>
  </si>
  <si>
    <t>E-20 Volume of Liquid in Pipe</t>
  </si>
  <si>
    <t>Pipe Diameter</t>
  </si>
  <si>
    <t>inches</t>
  </si>
  <si>
    <t>Liquid per foot</t>
  </si>
  <si>
    <t>University of Minnesota Dosing Chamber Sizing with a Timer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</si>
</sst>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</numFmts>
  <fonts count="46">
    <font>
      <sz val="10"/>
      <name val="Arial"/>
      <family val="0"/>
    </font>
    <font>
      <sz val="14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16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6</xdr:row>
      <xdr:rowOff>57150</xdr:rowOff>
    </xdr:from>
    <xdr:to>
      <xdr:col>10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4095750" y="10858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219075</xdr:rowOff>
    </xdr:from>
    <xdr:to>
      <xdr:col>12</xdr:col>
      <xdr:colOff>228600</xdr:colOff>
      <xdr:row>9</xdr:row>
      <xdr:rowOff>142875</xdr:rowOff>
    </xdr:to>
    <xdr:grpSp>
      <xdr:nvGrpSpPr>
        <xdr:cNvPr id="2" name="Group 18"/>
        <xdr:cNvGrpSpPr>
          <a:grpSpLocks/>
        </xdr:cNvGrpSpPr>
      </xdr:nvGrpSpPr>
      <xdr:grpSpPr>
        <a:xfrm>
          <a:off x="4095750" y="609600"/>
          <a:ext cx="2647950" cy="1133475"/>
          <a:chOff x="430" y="21"/>
          <a:chExt cx="278" cy="119"/>
        </a:xfrm>
        <a:solidFill>
          <a:srgbClr val="FFFFFF"/>
        </a:solidFill>
      </xdr:grpSpPr>
      <xdr:sp>
        <xdr:nvSpPr>
          <xdr:cNvPr id="3" name="Rectangle 6"/>
          <xdr:cNvSpPr>
            <a:spLocks/>
          </xdr:cNvSpPr>
        </xdr:nvSpPr>
        <xdr:spPr>
          <a:xfrm>
            <a:off x="430" y="22"/>
            <a:ext cx="126" cy="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9"/>
          <xdr:cNvSpPr>
            <a:spLocks/>
          </xdr:cNvSpPr>
        </xdr:nvSpPr>
        <xdr:spPr>
          <a:xfrm>
            <a:off x="576" y="21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10"/>
          <xdr:cNvSpPr txBox="1">
            <a:spLocks noChangeArrowheads="1"/>
          </xdr:cNvSpPr>
        </xdr:nvSpPr>
        <xdr:spPr>
          <a:xfrm>
            <a:off x="588" y="51"/>
            <a:ext cx="120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Width</a:t>
            </a:r>
          </a:p>
        </xdr:txBody>
      </xdr:sp>
      <xdr:sp>
        <xdr:nvSpPr>
          <xdr:cNvPr id="6" name="Text Box 11"/>
          <xdr:cNvSpPr txBox="1">
            <a:spLocks noChangeArrowheads="1"/>
          </xdr:cNvSpPr>
        </xdr:nvSpPr>
        <xdr:spPr>
          <a:xfrm>
            <a:off x="447" y="117"/>
            <a:ext cx="10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</a:t>
            </a:r>
          </a:p>
        </xdr:txBody>
      </xdr:sp>
    </xdr:grpSp>
    <xdr:clientData/>
  </xdr:twoCellAnchor>
  <xdr:twoCellAnchor>
    <xdr:from>
      <xdr:col>10</xdr:col>
      <xdr:colOff>219075</xdr:colOff>
      <xdr:row>8</xdr:row>
      <xdr:rowOff>38100</xdr:rowOff>
    </xdr:from>
    <xdr:to>
      <xdr:col>11</xdr:col>
      <xdr:colOff>428625</xdr:colOff>
      <xdr:row>12</xdr:row>
      <xdr:rowOff>114300</xdr:rowOff>
    </xdr:to>
    <xdr:grpSp>
      <xdr:nvGrpSpPr>
        <xdr:cNvPr id="7" name="Group 19"/>
        <xdr:cNvGrpSpPr>
          <a:grpSpLocks/>
        </xdr:cNvGrpSpPr>
      </xdr:nvGrpSpPr>
      <xdr:grpSpPr>
        <a:xfrm>
          <a:off x="5495925" y="1447800"/>
          <a:ext cx="838200" cy="695325"/>
          <a:chOff x="535" y="133"/>
          <a:chExt cx="88" cy="73"/>
        </a:xfrm>
        <a:solidFill>
          <a:srgbClr val="FFFFFF"/>
        </a:solidFill>
      </xdr:grpSpPr>
      <xdr:sp>
        <xdr:nvSpPr>
          <xdr:cNvPr id="8" name="Oval 5"/>
          <xdr:cNvSpPr>
            <a:spLocks/>
          </xdr:cNvSpPr>
        </xdr:nvSpPr>
        <xdr:spPr>
          <a:xfrm>
            <a:off x="535" y="133"/>
            <a:ext cx="82" cy="7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7"/>
          <xdr:cNvSpPr>
            <a:spLocks/>
          </xdr:cNvSpPr>
        </xdr:nvSpPr>
        <xdr:spPr>
          <a:xfrm>
            <a:off x="575" y="169"/>
            <a:ext cx="4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571" y="170"/>
            <a:ext cx="5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Radius</a:t>
            </a:r>
          </a:p>
        </xdr:txBody>
      </xdr:sp>
    </xdr:grpSp>
    <xdr:clientData/>
  </xdr:twoCellAnchor>
  <xdr:twoCellAnchor>
    <xdr:from>
      <xdr:col>8</xdr:col>
      <xdr:colOff>466725</xdr:colOff>
      <xdr:row>46</xdr:row>
      <xdr:rowOff>114300</xdr:rowOff>
    </xdr:from>
    <xdr:to>
      <xdr:col>13</xdr:col>
      <xdr:colOff>0</xdr:colOff>
      <xdr:row>54</xdr:row>
      <xdr:rowOff>28575</xdr:rowOff>
    </xdr:to>
    <xdr:pic>
      <xdr:nvPicPr>
        <xdr:cNvPr id="11" name="Picture 14" descr="reserve capaci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7848600"/>
          <a:ext cx="25622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0</xdr:row>
      <xdr:rowOff>38100</xdr:rowOff>
    </xdr:from>
    <xdr:to>
      <xdr:col>12</xdr:col>
      <xdr:colOff>361950</xdr:colOff>
      <xdr:row>2</xdr:row>
      <xdr:rowOff>190500</xdr:rowOff>
    </xdr:to>
    <xdr:grpSp>
      <xdr:nvGrpSpPr>
        <xdr:cNvPr id="12" name="Group 15"/>
        <xdr:cNvGrpSpPr>
          <a:grpSpLocks/>
        </xdr:cNvGrpSpPr>
      </xdr:nvGrpSpPr>
      <xdr:grpSpPr>
        <a:xfrm>
          <a:off x="5362575" y="38100"/>
          <a:ext cx="1514475" cy="542925"/>
          <a:chOff x="407" y="3"/>
          <a:chExt cx="167" cy="74"/>
        </a:xfrm>
        <a:solidFill>
          <a:srgbClr val="FFFFFF"/>
        </a:solidFill>
      </xdr:grpSpPr>
      <xdr:pic>
        <xdr:nvPicPr>
          <xdr:cNvPr id="13" name="Picture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7" y="9"/>
            <a:ext cx="151" cy="6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4" name="Rectangle 17"/>
          <xdr:cNvSpPr>
            <a:spLocks/>
          </xdr:cNvSpPr>
        </xdr:nvSpPr>
        <xdr:spPr>
          <a:xfrm>
            <a:off x="557" y="3"/>
            <a:ext cx="17" cy="7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zoomScalePageLayoutView="0" workbookViewId="0" topLeftCell="A1">
      <selection activeCell="O57" sqref="O57"/>
    </sheetView>
  </sheetViews>
  <sheetFormatPr defaultColWidth="9.140625" defaultRowHeight="12.75"/>
  <cols>
    <col min="1" max="1" width="3.140625" style="2" customWidth="1"/>
    <col min="2" max="2" width="9.140625" style="3" customWidth="1"/>
    <col min="3" max="3" width="8.7109375" style="3" customWidth="1"/>
    <col min="4" max="4" width="8.57421875" style="3" customWidth="1"/>
    <col min="5" max="5" width="9.140625" style="3" customWidth="1"/>
    <col min="6" max="6" width="7.00390625" style="3" customWidth="1"/>
    <col min="7" max="7" width="7.7109375" style="3" customWidth="1"/>
    <col min="8" max="9" width="8.00390625" style="3" customWidth="1"/>
    <col min="10" max="10" width="9.7109375" style="3" customWidth="1"/>
    <col min="11" max="11" width="9.421875" style="3" customWidth="1"/>
    <col min="12" max="16384" width="9.140625" style="3" customWidth="1"/>
  </cols>
  <sheetData>
    <row r="1" spans="1:12" s="27" customFormat="1" ht="17.25" customHeight="1">
      <c r="A1" s="27" t="s">
        <v>104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s="1" customFormat="1" ht="13.5" customHeight="1">
      <c r="A2" s="3" t="s">
        <v>44</v>
      </c>
      <c r="B2" s="3"/>
      <c r="C2" s="5"/>
      <c r="D2" s="3"/>
      <c r="E2" s="5"/>
      <c r="F2" s="3"/>
      <c r="G2" s="3"/>
      <c r="H2" s="3"/>
      <c r="I2" s="3"/>
      <c r="J2" s="3"/>
      <c r="K2" s="3"/>
      <c r="L2" s="5"/>
    </row>
    <row r="3" spans="1:5" s="1" customFormat="1" ht="18">
      <c r="A3" s="28"/>
      <c r="C3" s="29"/>
      <c r="E3" s="29"/>
    </row>
    <row r="4" spans="1:5" s="1" customFormat="1" ht="6.75" customHeight="1">
      <c r="A4" s="28"/>
      <c r="C4" s="29"/>
      <c r="E4" s="29"/>
    </row>
    <row r="5" spans="1:2" ht="12.75">
      <c r="A5" s="2" t="s">
        <v>6</v>
      </c>
      <c r="B5" s="3" t="s">
        <v>27</v>
      </c>
    </row>
    <row r="6" ht="12.75">
      <c r="B6" s="3" t="s">
        <v>9</v>
      </c>
    </row>
    <row r="7" spans="3:8" ht="15">
      <c r="C7" s="4"/>
      <c r="D7" s="5" t="s">
        <v>7</v>
      </c>
      <c r="E7" s="4"/>
      <c r="F7" s="3" t="s">
        <v>8</v>
      </c>
      <c r="G7" s="6">
        <f>C7*E7</f>
        <v>0</v>
      </c>
      <c r="H7" s="3" t="s">
        <v>33</v>
      </c>
    </row>
    <row r="8" ht="15">
      <c r="B8" s="3" t="s">
        <v>34</v>
      </c>
    </row>
    <row r="9" spans="3:7" ht="15">
      <c r="C9" s="3" t="s">
        <v>28</v>
      </c>
      <c r="D9" s="4"/>
      <c r="E9" s="7" t="s">
        <v>35</v>
      </c>
      <c r="F9" s="13">
        <f>PI()*D9^2</f>
        <v>0</v>
      </c>
      <c r="G9" s="3" t="s">
        <v>33</v>
      </c>
    </row>
    <row r="10" spans="2:6" ht="15">
      <c r="B10" s="3" t="s">
        <v>29</v>
      </c>
      <c r="E10" s="4"/>
      <c r="F10" s="3" t="s">
        <v>33</v>
      </c>
    </row>
    <row r="11" ht="6" customHeight="1"/>
    <row r="12" spans="1:5" ht="12.75">
      <c r="A12" s="2" t="s">
        <v>10</v>
      </c>
      <c r="B12" s="3" t="s">
        <v>11</v>
      </c>
      <c r="E12" s="9"/>
    </row>
    <row r="13" ht="12.75">
      <c r="B13" s="3" t="s">
        <v>30</v>
      </c>
    </row>
    <row r="14" ht="13.5">
      <c r="B14" s="3" t="s">
        <v>12</v>
      </c>
    </row>
    <row r="15" spans="2:12" ht="15">
      <c r="B15" s="3" t="s">
        <v>13</v>
      </c>
      <c r="D15" s="13">
        <f>MAX(G7,F9,E10)</f>
        <v>0</v>
      </c>
      <c r="E15" s="3" t="s">
        <v>36</v>
      </c>
      <c r="G15" s="13">
        <f>D15*7.5/12</f>
        <v>0</v>
      </c>
      <c r="H15" s="3" t="s">
        <v>14</v>
      </c>
      <c r="K15" s="30" t="s">
        <v>45</v>
      </c>
      <c r="L15" s="5"/>
    </row>
    <row r="16" spans="2:12" ht="13.5" customHeight="1">
      <c r="B16" s="9"/>
      <c r="K16" s="30" t="s">
        <v>46</v>
      </c>
      <c r="L16" s="5"/>
    </row>
    <row r="17" spans="1:12" ht="14.25" customHeight="1">
      <c r="A17" s="2" t="s">
        <v>49</v>
      </c>
      <c r="B17" s="10" t="s">
        <v>82</v>
      </c>
      <c r="K17" s="30" t="s">
        <v>47</v>
      </c>
      <c r="L17" s="5"/>
    </row>
    <row r="18" spans="2:12" ht="14.25" customHeight="1">
      <c r="B18" s="4"/>
      <c r="C18" s="3" t="s">
        <v>50</v>
      </c>
      <c r="D18" s="6">
        <f>B18*2</f>
        <v>0</v>
      </c>
      <c r="E18" s="3" t="s">
        <v>2</v>
      </c>
      <c r="K18" s="30" t="s">
        <v>48</v>
      </c>
      <c r="L18" s="5"/>
    </row>
    <row r="19" spans="2:12" ht="6.75" customHeight="1">
      <c r="B19" s="9"/>
      <c r="D19" s="10"/>
      <c r="K19" s="30"/>
      <c r="L19" s="5"/>
    </row>
    <row r="20" ht="13.5">
      <c r="A20" s="2" t="s">
        <v>51</v>
      </c>
    </row>
    <row r="21" spans="2:13" ht="21" thickBot="1">
      <c r="B21" s="3" t="s">
        <v>81</v>
      </c>
      <c r="F21" s="4"/>
      <c r="G21" s="3" t="s">
        <v>15</v>
      </c>
      <c r="I21" s="36" t="s">
        <v>86</v>
      </c>
      <c r="J21" s="37"/>
      <c r="K21" s="37"/>
      <c r="L21" s="37"/>
      <c r="M21" s="38"/>
    </row>
    <row r="22" spans="2:13" ht="13.5">
      <c r="B22" s="3" t="s">
        <v>80</v>
      </c>
      <c r="I22" s="39" t="s">
        <v>87</v>
      </c>
      <c r="J22" s="40"/>
      <c r="K22" s="40"/>
      <c r="L22" s="40"/>
      <c r="M22" s="41"/>
    </row>
    <row r="23" spans="2:13" ht="13.5">
      <c r="B23" s="3" t="s">
        <v>16</v>
      </c>
      <c r="C23" s="6">
        <f>F21</f>
        <v>0</v>
      </c>
      <c r="D23" s="3" t="s">
        <v>17</v>
      </c>
      <c r="E23" s="13">
        <f>G15</f>
        <v>0</v>
      </c>
      <c r="F23" s="10" t="s">
        <v>31</v>
      </c>
      <c r="G23" s="13">
        <f>C23*E23</f>
        <v>0</v>
      </c>
      <c r="H23" s="11" t="s">
        <v>1</v>
      </c>
      <c r="I23" s="42" t="s">
        <v>88</v>
      </c>
      <c r="J23" s="6" t="s">
        <v>89</v>
      </c>
      <c r="K23" s="6" t="s">
        <v>90</v>
      </c>
      <c r="L23" s="43" t="s">
        <v>91</v>
      </c>
      <c r="M23" s="44" t="s">
        <v>92</v>
      </c>
    </row>
    <row r="24" spans="9:13" ht="9.75" customHeight="1">
      <c r="I24" s="45">
        <v>2</v>
      </c>
      <c r="J24" s="45">
        <v>300</v>
      </c>
      <c r="K24" s="45">
        <v>225</v>
      </c>
      <c r="L24" s="45">
        <v>180</v>
      </c>
      <c r="M24" s="45" t="s">
        <v>93</v>
      </c>
    </row>
    <row r="25" spans="1:13" ht="13.5">
      <c r="A25" s="2" t="s">
        <v>52</v>
      </c>
      <c r="B25" s="3" t="s">
        <v>18</v>
      </c>
      <c r="I25" s="54">
        <v>3</v>
      </c>
      <c r="J25" s="54">
        <v>450</v>
      </c>
      <c r="K25" s="54">
        <v>300</v>
      </c>
      <c r="L25" s="54">
        <v>218</v>
      </c>
      <c r="M25" s="46" t="s">
        <v>94</v>
      </c>
    </row>
    <row r="26" spans="2:13" ht="13.5">
      <c r="B26" s="3" t="s">
        <v>55</v>
      </c>
      <c r="I26" s="46">
        <v>4</v>
      </c>
      <c r="J26" s="46">
        <v>600</v>
      </c>
      <c r="K26" s="46">
        <v>375</v>
      </c>
      <c r="L26" s="46">
        <v>256</v>
      </c>
      <c r="M26" s="46" t="s">
        <v>95</v>
      </c>
    </row>
    <row r="27" spans="2:13" ht="13.5">
      <c r="B27" s="12" t="s">
        <v>0</v>
      </c>
      <c r="C27" s="4"/>
      <c r="D27" s="2" t="s">
        <v>38</v>
      </c>
      <c r="E27" s="13">
        <f>G15</f>
        <v>0</v>
      </c>
      <c r="F27" s="3" t="s">
        <v>19</v>
      </c>
      <c r="G27" s="13">
        <f>(C27+2)*E27</f>
        <v>0</v>
      </c>
      <c r="H27" s="3" t="s">
        <v>1</v>
      </c>
      <c r="I27" s="54">
        <v>5</v>
      </c>
      <c r="J27" s="54">
        <v>750</v>
      </c>
      <c r="K27" s="54">
        <v>450</v>
      </c>
      <c r="L27" s="54">
        <v>294</v>
      </c>
      <c r="M27" s="46" t="s">
        <v>96</v>
      </c>
    </row>
    <row r="28" spans="2:13" ht="9.75" customHeight="1">
      <c r="B28" s="12"/>
      <c r="C28" s="17"/>
      <c r="D28" s="2"/>
      <c r="E28" s="31"/>
      <c r="G28" s="31"/>
      <c r="I28" s="46">
        <v>6</v>
      </c>
      <c r="J28" s="46">
        <v>900</v>
      </c>
      <c r="K28" s="46">
        <v>525</v>
      </c>
      <c r="L28" s="46">
        <v>332</v>
      </c>
      <c r="M28" s="46" t="s">
        <v>97</v>
      </c>
    </row>
    <row r="29" spans="1:13" ht="13.5">
      <c r="A29" s="2" t="s">
        <v>53</v>
      </c>
      <c r="B29" s="32" t="s">
        <v>54</v>
      </c>
      <c r="C29" s="17"/>
      <c r="D29" s="2"/>
      <c r="E29" s="31"/>
      <c r="G29" s="31"/>
      <c r="I29" s="54">
        <v>7</v>
      </c>
      <c r="J29" s="54">
        <v>1050</v>
      </c>
      <c r="K29" s="54">
        <v>600</v>
      </c>
      <c r="L29" s="54">
        <v>370</v>
      </c>
      <c r="M29" s="46" t="s">
        <v>98</v>
      </c>
    </row>
    <row r="30" spans="2:13" ht="13.5">
      <c r="B30" s="32" t="s">
        <v>56</v>
      </c>
      <c r="C30" s="17"/>
      <c r="D30" s="2"/>
      <c r="E30" s="31"/>
      <c r="G30" s="31"/>
      <c r="I30" s="47">
        <v>8</v>
      </c>
      <c r="J30" s="47">
        <v>1200</v>
      </c>
      <c r="K30" s="47">
        <v>675</v>
      </c>
      <c r="L30" s="47">
        <v>408</v>
      </c>
      <c r="M30" s="47" t="s">
        <v>99</v>
      </c>
    </row>
    <row r="31" spans="2:7" ht="14.25" customHeight="1">
      <c r="B31" s="13">
        <f>G23</f>
        <v>0</v>
      </c>
      <c r="C31" s="10" t="s">
        <v>57</v>
      </c>
      <c r="D31" s="13">
        <f>G27</f>
        <v>0</v>
      </c>
      <c r="E31" s="3" t="s">
        <v>58</v>
      </c>
      <c r="F31" s="13">
        <f>B31-D31</f>
        <v>0</v>
      </c>
      <c r="G31" s="3" t="s">
        <v>2</v>
      </c>
    </row>
    <row r="32" spans="2:3" ht="10.5" customHeight="1">
      <c r="B32" s="14"/>
      <c r="C32" s="9"/>
    </row>
    <row r="33" ht="13.5">
      <c r="A33" s="2" t="s">
        <v>59</v>
      </c>
    </row>
    <row r="34" ht="13.5">
      <c r="B34" s="11" t="s">
        <v>39</v>
      </c>
    </row>
    <row r="35" spans="2:7" ht="13.5">
      <c r="B35" s="6">
        <f>B18</f>
        <v>0</v>
      </c>
      <c r="C35" s="3" t="s">
        <v>20</v>
      </c>
      <c r="D35" s="4"/>
      <c r="E35" s="3" t="s">
        <v>21</v>
      </c>
      <c r="F35" s="6">
        <f>IF(B35=0,0,B35/D35)</f>
        <v>0</v>
      </c>
      <c r="G35" s="3" t="s">
        <v>1</v>
      </c>
    </row>
    <row r="36" spans="2:13" ht="13.5">
      <c r="B36" s="11" t="s">
        <v>22</v>
      </c>
      <c r="J36" s="51" t="s">
        <v>100</v>
      </c>
      <c r="K36" s="52"/>
      <c r="L36" s="53"/>
      <c r="M36" s="10"/>
    </row>
    <row r="37" spans="2:13" ht="13.5">
      <c r="B37" s="3" t="s">
        <v>23</v>
      </c>
      <c r="D37" s="9"/>
      <c r="E37" s="35"/>
      <c r="F37" s="3" t="s">
        <v>3</v>
      </c>
      <c r="J37" s="48" t="s">
        <v>101</v>
      </c>
      <c r="K37" s="49" t="s">
        <v>103</v>
      </c>
      <c r="L37" s="21"/>
      <c r="M37" s="10"/>
    </row>
    <row r="38" spans="2:13" ht="13.5">
      <c r="B38" s="3" t="s">
        <v>26</v>
      </c>
      <c r="E38" s="4"/>
      <c r="F38" s="3" t="s">
        <v>37</v>
      </c>
      <c r="J38" s="42" t="s">
        <v>102</v>
      </c>
      <c r="K38" s="6" t="s">
        <v>1</v>
      </c>
      <c r="L38" s="25"/>
      <c r="M38" s="10"/>
    </row>
    <row r="39" spans="2:13" ht="13.5">
      <c r="B39" s="3" t="s">
        <v>42</v>
      </c>
      <c r="D39" s="6">
        <f>E37</f>
        <v>0</v>
      </c>
      <c r="E39" s="3" t="s">
        <v>60</v>
      </c>
      <c r="F39" s="6">
        <f>E38</f>
        <v>0</v>
      </c>
      <c r="G39" s="3" t="s">
        <v>61</v>
      </c>
      <c r="H39" s="13">
        <f>D39*F39</f>
        <v>0</v>
      </c>
      <c r="I39" s="3" t="s">
        <v>1</v>
      </c>
      <c r="J39" s="45">
        <v>1</v>
      </c>
      <c r="K39" s="48">
        <v>0.045</v>
      </c>
      <c r="L39" s="21"/>
      <c r="M39" s="10"/>
    </row>
    <row r="40" spans="2:13" ht="13.5">
      <c r="B40" s="3" t="s">
        <v>62</v>
      </c>
      <c r="J40" s="54">
        <v>1.25</v>
      </c>
      <c r="K40" s="55">
        <v>0.078</v>
      </c>
      <c r="L40" s="56"/>
      <c r="M40" s="10"/>
    </row>
    <row r="41" spans="3:13" ht="13.5">
      <c r="C41" s="6">
        <f>F35</f>
        <v>0</v>
      </c>
      <c r="D41" s="10" t="s">
        <v>24</v>
      </c>
      <c r="E41" s="13">
        <f>H39</f>
        <v>0</v>
      </c>
      <c r="F41" s="10" t="s">
        <v>25</v>
      </c>
      <c r="G41" s="13">
        <f>C41+E41</f>
        <v>0</v>
      </c>
      <c r="H41" s="3" t="s">
        <v>1</v>
      </c>
      <c r="J41" s="46">
        <v>1.5</v>
      </c>
      <c r="K41" s="50">
        <v>0.11</v>
      </c>
      <c r="L41" s="23"/>
      <c r="M41" s="10"/>
    </row>
    <row r="42" spans="10:13" ht="10.5" customHeight="1">
      <c r="J42" s="54">
        <v>2</v>
      </c>
      <c r="K42" s="55">
        <v>0.17</v>
      </c>
      <c r="L42" s="56"/>
      <c r="M42" s="10"/>
    </row>
    <row r="43" spans="1:13" ht="13.5">
      <c r="A43" s="2" t="s">
        <v>32</v>
      </c>
      <c r="B43" s="3" t="s">
        <v>63</v>
      </c>
      <c r="J43" s="46">
        <v>2.5</v>
      </c>
      <c r="K43" s="50">
        <v>0.25</v>
      </c>
      <c r="L43" s="23"/>
      <c r="M43" s="10"/>
    </row>
    <row r="44" spans="2:13" ht="13.5">
      <c r="B44" s="3" t="s">
        <v>64</v>
      </c>
      <c r="C44" s="4"/>
      <c r="D44" s="3" t="s">
        <v>65</v>
      </c>
      <c r="J44" s="54">
        <v>3</v>
      </c>
      <c r="K44" s="55">
        <v>0.38</v>
      </c>
      <c r="L44" s="56"/>
      <c r="M44" s="10"/>
    </row>
    <row r="45" spans="2:13" ht="13.5">
      <c r="B45" s="34" t="s">
        <v>66</v>
      </c>
      <c r="C45" s="17"/>
      <c r="D45" s="15"/>
      <c r="E45" s="17"/>
      <c r="F45" s="33"/>
      <c r="G45" s="10"/>
      <c r="H45" s="10"/>
      <c r="I45" s="10"/>
      <c r="J45" s="47">
        <v>4</v>
      </c>
      <c r="K45" s="42">
        <v>0.66</v>
      </c>
      <c r="L45" s="25"/>
      <c r="M45" s="10"/>
    </row>
    <row r="46" spans="2:9" ht="13.5">
      <c r="B46" s="10" t="s">
        <v>83</v>
      </c>
      <c r="C46" s="10"/>
      <c r="D46" s="10"/>
      <c r="E46" s="10"/>
      <c r="F46" s="10"/>
      <c r="G46" s="10"/>
      <c r="H46" s="10"/>
      <c r="I46" s="10"/>
    </row>
    <row r="47" spans="2:9" ht="13.5" customHeight="1">
      <c r="B47" s="4"/>
      <c r="C47" s="10" t="s">
        <v>67</v>
      </c>
      <c r="D47" s="13">
        <f>G15</f>
        <v>0</v>
      </c>
      <c r="E47" s="10" t="s">
        <v>68</v>
      </c>
      <c r="F47" s="4"/>
      <c r="G47" s="10" t="s">
        <v>69</v>
      </c>
      <c r="H47" s="13">
        <f>IF(B47=0,0,(B47*D47/F47))</f>
        <v>0</v>
      </c>
      <c r="I47" s="10" t="s">
        <v>65</v>
      </c>
    </row>
    <row r="48" spans="2:9" ht="9" customHeight="1">
      <c r="B48" s="10"/>
      <c r="C48" s="10"/>
      <c r="D48" s="10"/>
      <c r="E48" s="17"/>
      <c r="F48" s="10"/>
      <c r="G48" s="17"/>
      <c r="H48" s="10"/>
      <c r="I48" s="17"/>
    </row>
    <row r="49" spans="1:9" ht="13.5">
      <c r="A49" s="2" t="s">
        <v>70</v>
      </c>
      <c r="B49" s="10" t="s">
        <v>71</v>
      </c>
      <c r="C49" s="10"/>
      <c r="D49" s="10"/>
      <c r="E49" s="10"/>
      <c r="F49" s="10"/>
      <c r="G49" s="10"/>
      <c r="H49" s="10"/>
      <c r="I49" s="10"/>
    </row>
    <row r="50" spans="2:9" ht="13.5">
      <c r="B50" s="10" t="s">
        <v>72</v>
      </c>
      <c r="C50" s="10"/>
      <c r="D50" s="10"/>
      <c r="E50" s="10"/>
      <c r="F50" s="10"/>
      <c r="G50" s="15"/>
      <c r="H50" s="10"/>
      <c r="I50" s="10"/>
    </row>
    <row r="51" spans="2:9" ht="13.5">
      <c r="B51" s="13">
        <f>G41</f>
        <v>0</v>
      </c>
      <c r="C51" s="10" t="s">
        <v>73</v>
      </c>
      <c r="D51" s="13">
        <f>IF(C44&gt;0,C44,H47)</f>
        <v>0</v>
      </c>
      <c r="E51" s="16" t="s">
        <v>74</v>
      </c>
      <c r="F51" s="13">
        <f>IF(B51=0,0,B51/D51)</f>
        <v>0</v>
      </c>
      <c r="G51" s="10" t="s">
        <v>84</v>
      </c>
      <c r="H51" s="31"/>
      <c r="I51" s="10"/>
    </row>
    <row r="52" spans="2:9" ht="9" customHeight="1">
      <c r="B52" s="10"/>
      <c r="C52" s="10"/>
      <c r="D52" s="10"/>
      <c r="E52" s="10"/>
      <c r="F52" s="10"/>
      <c r="G52" s="10"/>
      <c r="H52" s="10"/>
      <c r="I52" s="10"/>
    </row>
    <row r="53" spans="1:9" ht="13.5">
      <c r="A53" s="2" t="s">
        <v>75</v>
      </c>
      <c r="B53" s="10" t="s">
        <v>85</v>
      </c>
      <c r="C53" s="10"/>
      <c r="D53" s="10"/>
      <c r="E53" s="10"/>
      <c r="F53" s="10"/>
      <c r="G53" s="10"/>
      <c r="H53" s="10"/>
      <c r="I53" s="10"/>
    </row>
    <row r="54" spans="2:9" ht="13.5">
      <c r="B54" s="16" t="s">
        <v>76</v>
      </c>
      <c r="C54" s="10"/>
      <c r="D54" s="10"/>
      <c r="E54" s="10"/>
      <c r="F54" s="16"/>
      <c r="G54" s="10"/>
      <c r="H54" s="10"/>
      <c r="I54" s="10"/>
    </row>
    <row r="55" spans="2:7" ht="12.75" customHeight="1">
      <c r="B55" s="3" t="s">
        <v>77</v>
      </c>
      <c r="C55" s="6">
        <f>D35</f>
        <v>0</v>
      </c>
      <c r="D55" s="3" t="s">
        <v>78</v>
      </c>
      <c r="E55" s="10"/>
      <c r="F55" s="13">
        <f>IF(C55=0,0,1440/C55-F51)</f>
        <v>0</v>
      </c>
      <c r="G55" s="3" t="s">
        <v>79</v>
      </c>
    </row>
    <row r="56" ht="12" customHeight="1"/>
    <row r="57" spans="1:11" ht="13.5">
      <c r="A57" s="18" t="s">
        <v>43</v>
      </c>
      <c r="B57" s="19"/>
      <c r="C57" s="20"/>
      <c r="D57" s="19"/>
      <c r="E57" s="20"/>
      <c r="F57" s="19"/>
      <c r="G57" s="19"/>
      <c r="H57" s="19"/>
      <c r="I57" s="19"/>
      <c r="J57" s="19"/>
      <c r="K57" s="21"/>
    </row>
    <row r="58" spans="1:11" ht="13.5">
      <c r="A58" s="22"/>
      <c r="B58" s="10"/>
      <c r="C58" s="17"/>
      <c r="D58" s="10"/>
      <c r="E58" s="17"/>
      <c r="F58" s="10"/>
      <c r="G58" s="10"/>
      <c r="H58" s="10"/>
      <c r="I58" s="10"/>
      <c r="J58" s="10"/>
      <c r="K58" s="23"/>
    </row>
    <row r="59" spans="1:11" ht="13.5">
      <c r="A59" s="24" t="s">
        <v>40</v>
      </c>
      <c r="B59" s="8"/>
      <c r="C59" s="8"/>
      <c r="D59" s="3" t="s">
        <v>41</v>
      </c>
      <c r="E59" s="10"/>
      <c r="F59" s="8"/>
      <c r="G59" s="10" t="s">
        <v>4</v>
      </c>
      <c r="H59" s="10"/>
      <c r="I59" s="10" t="s">
        <v>5</v>
      </c>
      <c r="J59" s="10"/>
      <c r="K59" s="23"/>
    </row>
    <row r="60" spans="1:11" s="10" customFormat="1" ht="13.5">
      <c r="A60" s="26"/>
      <c r="B60" s="8"/>
      <c r="C60" s="8"/>
      <c r="D60" s="8"/>
      <c r="E60" s="8"/>
      <c r="F60" s="8"/>
      <c r="G60" s="8"/>
      <c r="H60" s="8"/>
      <c r="I60" s="8"/>
      <c r="J60" s="8"/>
      <c r="K60" s="25"/>
    </row>
  </sheetData>
  <sheetProtection/>
  <printOptions/>
  <pageMargins left="0.75" right="0.25" top="0.5" bottom="0.5" header="0" footer="0.5"/>
  <pageSetup fitToHeight="1" fitToWidth="1" horizontalDpi="300" verticalDpi="300" orientation="portrait" scale="83" r:id="rId2"/>
  <headerFooter alignWithMargins="0">
    <oddFooter>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Weed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Maxwell</dc:creator>
  <cp:keywords/>
  <dc:description/>
  <cp:lastModifiedBy>Christine L Hansen</cp:lastModifiedBy>
  <cp:lastPrinted>2005-04-20T21:23:15Z</cp:lastPrinted>
  <dcterms:created xsi:type="dcterms:W3CDTF">2000-09-16T15:46:24Z</dcterms:created>
  <dcterms:modified xsi:type="dcterms:W3CDTF">2016-03-31T17:05:53Z</dcterms:modified>
  <cp:category/>
  <cp:version/>
  <cp:contentType/>
  <cp:contentStatus/>
</cp:coreProperties>
</file>