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2" windowHeight="10440" activeTab="0"/>
  </bookViews>
  <sheets>
    <sheet name="atgrade" sheetId="1" r:id="rId1"/>
    <sheet name="SLOPE MULTIPLIERS" sheetId="2" r:id="rId2"/>
  </sheets>
  <definedNames>
    <definedName name="_xlnm.Print_Area" localSheetId="0">'atgrade'!$A$1:$T$121</definedName>
  </definedNames>
  <calcPr fullCalcOnLoad="1"/>
</workbook>
</file>

<file path=xl/sharedStrings.xml><?xml version="1.0" encoding="utf-8"?>
<sst xmlns="http://schemas.openxmlformats.org/spreadsheetml/2006/main" count="260" uniqueCount="189">
  <si>
    <t>ft</t>
  </si>
  <si>
    <t>(license #)</t>
  </si>
  <si>
    <t>________________(date)</t>
  </si>
  <si>
    <t>All boxed rectangles must be entered, the rest will be calculated.</t>
  </si>
  <si>
    <t xml:space="preserve">A. </t>
  </si>
  <si>
    <t>Average Design Flow</t>
  </si>
  <si>
    <t xml:space="preserve">Estimated </t>
  </si>
  <si>
    <r>
      <t xml:space="preserve">gpd </t>
    </r>
    <r>
      <rPr>
        <i/>
        <sz val="10"/>
        <rFont val="Arial Narrow"/>
        <family val="2"/>
      </rPr>
      <t>(see figure A-1)</t>
    </r>
  </si>
  <si>
    <t>B.</t>
  </si>
  <si>
    <t>Texture</t>
  </si>
  <si>
    <t>Percolation Rate</t>
  </si>
  <si>
    <t>mpi</t>
  </si>
  <si>
    <t>Soil Sizing Factor (SSF)</t>
  </si>
  <si>
    <t>Linear Loading Rate (LLR)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</si>
  <si>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/gpd </t>
    </r>
    <r>
      <rPr>
        <i/>
        <sz val="10"/>
        <rFont val="Arial Narrow"/>
        <family val="2"/>
      </rPr>
      <t>(see figure D-15)</t>
    </r>
  </si>
  <si>
    <r>
      <t xml:space="preserve">gpd/ft </t>
    </r>
    <r>
      <rPr>
        <i/>
        <sz val="10"/>
        <rFont val="Arial Narrow"/>
        <family val="2"/>
      </rPr>
      <t>(see figure D-42)</t>
    </r>
  </si>
  <si>
    <t>Land Slope</t>
  </si>
  <si>
    <t>%</t>
  </si>
  <si>
    <t>D.</t>
  </si>
  <si>
    <t>Rock Width</t>
  </si>
  <si>
    <t>Rock absorption width equals LLR(C5) times SSF(C4)  =</t>
  </si>
  <si>
    <t>gpd/ft    x</t>
  </si>
  <si>
    <r>
      <t>ft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>/gpd     =</t>
    </r>
  </si>
  <si>
    <t xml:space="preserve">E.  </t>
  </si>
  <si>
    <t>System Size</t>
  </si>
  <si>
    <t>The height of the system is</t>
  </si>
  <si>
    <t>feet</t>
  </si>
  <si>
    <t>ft      x</t>
  </si>
  <si>
    <t>ft      =</t>
  </si>
  <si>
    <t>+  5ft =</t>
  </si>
  <si>
    <t xml:space="preserve">ft      </t>
  </si>
  <si>
    <t>ft       +</t>
  </si>
  <si>
    <t>gpd    /</t>
  </si>
  <si>
    <t>gpd/ft   =</t>
  </si>
  <si>
    <t>ft     +</t>
  </si>
  <si>
    <t>F.</t>
  </si>
  <si>
    <t>Rock Volume</t>
  </si>
  <si>
    <t>Rock Area = Length(E5) x Width(D1+ 1ft)</t>
  </si>
  <si>
    <t>ft     x           (</t>
  </si>
  <si>
    <t>ft  + 1ft)    =</t>
  </si>
  <si>
    <r>
      <t>ft</t>
    </r>
    <r>
      <rPr>
        <vertAlign val="superscript"/>
        <sz val="10"/>
        <rFont val="Arial Narrow"/>
        <family val="2"/>
      </rPr>
      <t>2</t>
    </r>
  </si>
  <si>
    <r>
      <t>ft</t>
    </r>
    <r>
      <rPr>
        <vertAlign val="superscript"/>
        <sz val="10"/>
        <rFont val="Arial Narrow"/>
        <family val="2"/>
      </rPr>
      <t xml:space="preserve">2   </t>
    </r>
    <r>
      <rPr>
        <sz val="10"/>
        <rFont val="Arial Narrow"/>
        <family val="2"/>
      </rPr>
      <t xml:space="preserve"> x 1ft  /2 =</t>
    </r>
  </si>
  <si>
    <t>Volume in cubic yards = volume in cubic feet divided by 27</t>
  </si>
  <si>
    <t>/  27=</t>
  </si>
  <si>
    <r>
      <t>yd</t>
    </r>
    <r>
      <rPr>
        <vertAlign val="superscript"/>
        <sz val="10"/>
        <rFont val="Arial Narrow"/>
        <family val="2"/>
      </rPr>
      <t>3</t>
    </r>
  </si>
  <si>
    <t>Weight of rock in tons = cubic yards times 1.4</t>
  </si>
  <si>
    <t xml:space="preserve"> x 1.4=</t>
  </si>
  <si>
    <t>tons</t>
  </si>
  <si>
    <t>F2/ 27 = cubic yards</t>
  </si>
  <si>
    <t>F3 x 1.4 = tons</t>
  </si>
  <si>
    <r>
      <t>a.  Upslope multiplier based on percent land slope</t>
    </r>
    <r>
      <rPr>
        <i/>
        <sz val="10"/>
        <rFont val="Arial Narrow"/>
        <family val="2"/>
      </rPr>
      <t xml:space="preserve"> (see figure D-46)</t>
    </r>
  </si>
  <si>
    <t>a.  Downslope multiplier based on percent land slope (see figure D-46)</t>
  </si>
  <si>
    <t>c.  Rock absorption width (D1) + 5 feet  =</t>
  </si>
  <si>
    <t>The rock layer length is the flow (A) divided by the LLR(C5)</t>
  </si>
  <si>
    <t xml:space="preserve">Multiply rock area(F1) by depth of rock(1ft) and divide by 2 </t>
  </si>
  <si>
    <t>because the shape is triangular</t>
  </si>
  <si>
    <t>(signature)</t>
  </si>
  <si>
    <t>d.  On slopes &gt;1%, downslope width equals the larger of 3b and 3c</t>
  </si>
  <si>
    <t>Upslope</t>
  </si>
  <si>
    <t>Downslope</t>
  </si>
  <si>
    <t>A-1 Estimated Sewage Flows in GPD</t>
  </si>
  <si>
    <t>Number of</t>
  </si>
  <si>
    <t>Bedrooms</t>
  </si>
  <si>
    <t>Class I</t>
  </si>
  <si>
    <t>Class II</t>
  </si>
  <si>
    <t>Class III</t>
  </si>
  <si>
    <t>Class IV</t>
  </si>
  <si>
    <t xml:space="preserve">60% of </t>
  </si>
  <si>
    <t xml:space="preserve">the </t>
  </si>
  <si>
    <t xml:space="preserve">values </t>
  </si>
  <si>
    <t xml:space="preserve">in the </t>
  </si>
  <si>
    <t xml:space="preserve">Class I, </t>
  </si>
  <si>
    <t xml:space="preserve">II or II </t>
  </si>
  <si>
    <t>columns</t>
  </si>
  <si>
    <t>C-1 Septic Tank Capacity in Gallons</t>
  </si>
  <si>
    <t>2 or less</t>
  </si>
  <si>
    <t>3 or 4</t>
  </si>
  <si>
    <t>5 or 6</t>
  </si>
  <si>
    <t>7, 8 or 9</t>
  </si>
  <si>
    <t>Capacity</t>
  </si>
  <si>
    <t xml:space="preserve">Capacity with </t>
  </si>
  <si>
    <t>Minimum</t>
  </si>
  <si>
    <t>Perc Rate</t>
  </si>
  <si>
    <t>&lt; 0.1 *</t>
  </si>
  <si>
    <t>0.1- 5</t>
  </si>
  <si>
    <t>0.1- 5**</t>
  </si>
  <si>
    <t>6 - 15</t>
  </si>
  <si>
    <t>16 - 30</t>
  </si>
  <si>
    <t>31 - 45</t>
  </si>
  <si>
    <t>46 - 60</t>
  </si>
  <si>
    <t>61 - 120***</t>
  </si>
  <si>
    <t>&gt;120****</t>
  </si>
  <si>
    <t>Coarse sand</t>
  </si>
  <si>
    <t>Fine sand</t>
  </si>
  <si>
    <t>Sandy loam</t>
  </si>
  <si>
    <t>Loam</t>
  </si>
  <si>
    <t>Silt loam, silt</t>
  </si>
  <si>
    <t>Loamy sand</t>
  </si>
  <si>
    <t>Medium sand</t>
  </si>
  <si>
    <t>or silty clay</t>
  </si>
  <si>
    <t>* No trench &gt;25% of total system</t>
  </si>
  <si>
    <t>** Soil with &gt;50% fine sand particles</t>
  </si>
  <si>
    <t>*** A mound must be used</t>
  </si>
  <si>
    <t>SSF</t>
  </si>
  <si>
    <t>**** An other or performance system</t>
  </si>
  <si>
    <t>% Slope</t>
  </si>
  <si>
    <t>Multiplier</t>
  </si>
  <si>
    <t>D- 46 Bermslope Multipliers</t>
  </si>
  <si>
    <t>Disposal and Lift</t>
  </si>
  <si>
    <t>I hereby certify that I have completed this work in accordance with all applicable ordinances, rules and laws.</t>
  </si>
  <si>
    <t>No textural change</t>
  </si>
  <si>
    <t>Layers of other textures</t>
  </si>
  <si>
    <t xml:space="preserve">LLR </t>
  </si>
  <si>
    <t>Other Characteristics</t>
  </si>
  <si>
    <t>in upper 48 inches</t>
  </si>
  <si>
    <t>Sand</t>
  </si>
  <si>
    <t>Banding</t>
  </si>
  <si>
    <t>Saturated Soil (&lt;3')</t>
  </si>
  <si>
    <t>Strong to moderate structure</t>
  </si>
  <si>
    <t>Weak Structure</t>
  </si>
  <si>
    <t xml:space="preserve">Saturated soil&lt;3' </t>
  </si>
  <si>
    <t>Bedrock &lt;4'</t>
  </si>
  <si>
    <t>16 - 60</t>
  </si>
  <si>
    <t>D-15 Soil Characteristics &amp; SSF</t>
  </si>
  <si>
    <t>Soil Texture</t>
  </si>
  <si>
    <t>D-42 At-grade Linear Loading Rates*</t>
  </si>
  <si>
    <t>* Total System LLR should be less than 8 GPD/ft</t>
  </si>
  <si>
    <t>(GPD/ft)</t>
  </si>
  <si>
    <t>Platey or massive structure</t>
  </si>
  <si>
    <t>Bedrock&lt; 4'</t>
  </si>
  <si>
    <t>Bedrock &lt; 4'</t>
  </si>
  <si>
    <t>Weak structure</t>
  </si>
  <si>
    <t xml:space="preserve">+      5 ft       = </t>
  </si>
  <si>
    <t>x</t>
  </si>
  <si>
    <t>b. On slopes &gt; 1%,  Upslope width = upslope multiplier(E2a) times system height (E1)</t>
  </si>
  <si>
    <t>d.  Choose 2b or 2c depending on slope</t>
  </si>
  <si>
    <t>f.  Choose 2d or 2e depending on slope</t>
  </si>
  <si>
    <t xml:space="preserve">b.  Downslope width = downslope multiplier(E3a) times system height (E1) </t>
  </si>
  <si>
    <t xml:space="preserve">Silt loam, </t>
  </si>
  <si>
    <t>Clay loam</t>
  </si>
  <si>
    <t xml:space="preserve">Silt, </t>
  </si>
  <si>
    <t>Loam,</t>
  </si>
  <si>
    <t>Sandy clay loam</t>
  </si>
  <si>
    <t>Silty clay loam</t>
  </si>
  <si>
    <t>Sandy clay</t>
  </si>
  <si>
    <t>Clay</t>
  </si>
  <si>
    <t>Silty clay</t>
  </si>
  <si>
    <t>Width(D1)</t>
  </si>
  <si>
    <t xml:space="preserve">Length (E5)   </t>
  </si>
  <si>
    <t xml:space="preserve">   (E2d)</t>
  </si>
  <si>
    <t xml:space="preserve">    Upslope Width</t>
  </si>
  <si>
    <t xml:space="preserve">Clay loam (CL), </t>
  </si>
  <si>
    <t>sandy CL</t>
  </si>
  <si>
    <t>or silty CL</t>
  </si>
  <si>
    <t>Clay, sandy clay</t>
  </si>
  <si>
    <t>Total Width (E4)</t>
  </si>
  <si>
    <t>Upslope Width (E2d)</t>
  </si>
  <si>
    <t xml:space="preserve">                     Total Length (E6)</t>
  </si>
  <si>
    <t>Downslope Width (E3f)</t>
  </si>
  <si>
    <t>Garb Disp</t>
  </si>
  <si>
    <t>Upslope Berm (E2d)</t>
  </si>
  <si>
    <t>Rock Width (D1)</t>
  </si>
  <si>
    <t>Downslope Berm (E3f)</t>
  </si>
  <si>
    <t>Rock Bed</t>
  </si>
  <si>
    <t xml:space="preserve">                    Upslope Width (E2f)</t>
  </si>
  <si>
    <t>c.  On slopes &lt; 1%,  upslope width equals( 0.5 x absorption width) + 5 ft</t>
  </si>
  <si>
    <t>e.  On slopes &lt; 1% downslope width equals 0.5 X absorption width +5 ft</t>
  </si>
  <si>
    <t>Determine upslope berm width</t>
  </si>
  <si>
    <t>Determine downslope berm width</t>
  </si>
  <si>
    <t>System width is the sum of upslope width(E2d) plus downslope width(E3f)</t>
  </si>
  <si>
    <t xml:space="preserve">Total length is the sum of upslope width(E2d), rock layer length(E5) </t>
  </si>
  <si>
    <t>and upslope width (E2d)</t>
  </si>
  <si>
    <r>
      <t>ft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>/gpd</t>
    </r>
  </si>
  <si>
    <t>Minimum Septic Tank Capacity</t>
  </si>
  <si>
    <t>Septic tank capacity</t>
  </si>
  <si>
    <t>gallons</t>
  </si>
  <si>
    <t>Number of tanks/compartments</t>
  </si>
  <si>
    <t>Effluent filter (yes/no)</t>
  </si>
  <si>
    <t xml:space="preserve">C. </t>
  </si>
  <si>
    <r>
      <t xml:space="preserve">SOILS </t>
    </r>
    <r>
      <rPr>
        <i/>
        <sz val="10"/>
        <rFont val="Arial Narrow"/>
        <family val="2"/>
      </rPr>
      <t>(Site evaluation data)</t>
    </r>
  </si>
  <si>
    <t xml:space="preserve">Depth to restricting layer </t>
  </si>
  <si>
    <t>1</t>
  </si>
  <si>
    <r>
      <t xml:space="preserve">Percolation rate </t>
    </r>
    <r>
      <rPr>
        <i/>
        <sz val="8"/>
        <rFont val="Arial Narrow"/>
        <family val="2"/>
      </rPr>
      <t>if available</t>
    </r>
  </si>
  <si>
    <t>MPI</t>
  </si>
  <si>
    <t>1.1        x</t>
  </si>
  <si>
    <t xml:space="preserve"> =</t>
  </si>
  <si>
    <t xml:space="preserve">Add in 10% extra for constructability = </t>
  </si>
  <si>
    <t>5</t>
  </si>
  <si>
    <t xml:space="preserve">University of Minnesota Atgrade Design Worksheet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</si>
</sst>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7">
    <font>
      <sz val="10"/>
      <name val="Arial"/>
      <family val="0"/>
    </font>
    <font>
      <i/>
      <sz val="10"/>
      <name val="Arial Narrow"/>
      <family val="2"/>
    </font>
    <font>
      <sz val="10"/>
      <name val="Arial Narrow"/>
      <family val="2"/>
    </font>
    <font>
      <b/>
      <sz val="16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Narrow"/>
      <family val="2"/>
    </font>
    <font>
      <b/>
      <vertAlign val="superscript"/>
      <sz val="10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2" fillId="0" borderId="15" xfId="0" applyFont="1" applyBorder="1" applyAlignment="1">
      <alignment/>
    </xf>
    <xf numFmtId="16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49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2" fillId="0" borderId="20" xfId="0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0" fontId="2" fillId="0" borderId="20" xfId="0" applyFont="1" applyBorder="1" applyAlignment="1">
      <alignment horizontal="left"/>
    </xf>
    <xf numFmtId="2" fontId="2" fillId="0" borderId="20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" fontId="2" fillId="0" borderId="12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169" fontId="0" fillId="0" borderId="0" xfId="0" applyNumberFormat="1" applyBorder="1" applyAlignment="1">
      <alignment horizontal="left" textRotation="90"/>
    </xf>
    <xf numFmtId="0" fontId="0" fillId="0" borderId="0" xfId="0" applyAlignment="1">
      <alignment textRotation="90"/>
    </xf>
    <xf numFmtId="169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2" fillId="0" borderId="0" xfId="0" applyNumberFormat="1" applyFont="1" applyAlignment="1">
      <alignment textRotation="90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33" borderId="2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49" fontId="2" fillId="33" borderId="19" xfId="0" applyNumberFormat="1" applyFont="1" applyFill="1" applyBorder="1" applyAlignment="1">
      <alignment/>
    </xf>
    <xf numFmtId="0" fontId="2" fillId="33" borderId="19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22" xfId="0" applyFont="1" applyFill="1" applyBorder="1" applyAlignment="1">
      <alignment/>
    </xf>
    <xf numFmtId="49" fontId="2" fillId="33" borderId="20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8" xfId="0" applyFont="1" applyFill="1" applyBorder="1" applyAlignment="1">
      <alignment/>
    </xf>
    <xf numFmtId="0" fontId="2" fillId="33" borderId="17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0" xfId="0" applyAlignment="1">
      <alignment textRotation="90"/>
    </xf>
    <xf numFmtId="169" fontId="2" fillId="0" borderId="11" xfId="0" applyNumberFormat="1" applyFont="1" applyBorder="1" applyAlignment="1">
      <alignment horizontal="center" textRotation="90"/>
    </xf>
    <xf numFmtId="169" fontId="0" fillId="0" borderId="11" xfId="0" applyNumberFormat="1" applyBorder="1" applyAlignment="1">
      <alignment horizontal="center" textRotation="90"/>
    </xf>
    <xf numFmtId="0" fontId="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103</xdr:row>
      <xdr:rowOff>95250</xdr:rowOff>
    </xdr:from>
    <xdr:to>
      <xdr:col>3</xdr:col>
      <xdr:colOff>752475</xdr:colOff>
      <xdr:row>113</xdr:row>
      <xdr:rowOff>142875</xdr:rowOff>
    </xdr:to>
    <xdr:sp>
      <xdr:nvSpPr>
        <xdr:cNvPr id="1" name="Line 77"/>
        <xdr:cNvSpPr>
          <a:spLocks/>
        </xdr:cNvSpPr>
      </xdr:nvSpPr>
      <xdr:spPr>
        <a:xfrm>
          <a:off x="2447925" y="168592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101</xdr:row>
      <xdr:rowOff>38100</xdr:rowOff>
    </xdr:from>
    <xdr:to>
      <xdr:col>1</xdr:col>
      <xdr:colOff>323850</xdr:colOff>
      <xdr:row>113</xdr:row>
      <xdr:rowOff>133350</xdr:rowOff>
    </xdr:to>
    <xdr:sp>
      <xdr:nvSpPr>
        <xdr:cNvPr id="2" name="Line 78"/>
        <xdr:cNvSpPr>
          <a:spLocks/>
        </xdr:cNvSpPr>
      </xdr:nvSpPr>
      <xdr:spPr>
        <a:xfrm>
          <a:off x="571500" y="16497300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533400</xdr:colOff>
      <xdr:row>106</xdr:row>
      <xdr:rowOff>76200</xdr:rowOff>
    </xdr:from>
    <xdr:to>
      <xdr:col>6</xdr:col>
      <xdr:colOff>533400</xdr:colOff>
      <xdr:row>108</xdr:row>
      <xdr:rowOff>133350</xdr:rowOff>
    </xdr:to>
    <xdr:sp>
      <xdr:nvSpPr>
        <xdr:cNvPr id="3" name="Line 79"/>
        <xdr:cNvSpPr>
          <a:spLocks/>
        </xdr:cNvSpPr>
      </xdr:nvSpPr>
      <xdr:spPr>
        <a:xfrm>
          <a:off x="5076825" y="172974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107</xdr:row>
      <xdr:rowOff>76200</xdr:rowOff>
    </xdr:from>
    <xdr:to>
      <xdr:col>9</xdr:col>
      <xdr:colOff>180975</xdr:colOff>
      <xdr:row>114</xdr:row>
      <xdr:rowOff>9525</xdr:rowOff>
    </xdr:to>
    <xdr:sp>
      <xdr:nvSpPr>
        <xdr:cNvPr id="4" name="Line 80"/>
        <xdr:cNvSpPr>
          <a:spLocks/>
        </xdr:cNvSpPr>
      </xdr:nvSpPr>
      <xdr:spPr>
        <a:xfrm>
          <a:off x="6019800" y="17449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113</xdr:row>
      <xdr:rowOff>95250</xdr:rowOff>
    </xdr:from>
    <xdr:to>
      <xdr:col>3</xdr:col>
      <xdr:colOff>762000</xdr:colOff>
      <xdr:row>113</xdr:row>
      <xdr:rowOff>95250</xdr:rowOff>
    </xdr:to>
    <xdr:sp>
      <xdr:nvSpPr>
        <xdr:cNvPr id="5" name="Line 81"/>
        <xdr:cNvSpPr>
          <a:spLocks/>
        </xdr:cNvSpPr>
      </xdr:nvSpPr>
      <xdr:spPr>
        <a:xfrm>
          <a:off x="600075" y="183832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108</xdr:row>
      <xdr:rowOff>85725</xdr:rowOff>
    </xdr:from>
    <xdr:to>
      <xdr:col>6</xdr:col>
      <xdr:colOff>523875</xdr:colOff>
      <xdr:row>108</xdr:row>
      <xdr:rowOff>85725</xdr:rowOff>
    </xdr:to>
    <xdr:sp>
      <xdr:nvSpPr>
        <xdr:cNvPr id="6" name="Line 82"/>
        <xdr:cNvSpPr>
          <a:spLocks/>
        </xdr:cNvSpPr>
      </xdr:nvSpPr>
      <xdr:spPr>
        <a:xfrm>
          <a:off x="2447925" y="176117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113</xdr:row>
      <xdr:rowOff>95250</xdr:rowOff>
    </xdr:from>
    <xdr:to>
      <xdr:col>9</xdr:col>
      <xdr:colOff>171450</xdr:colOff>
      <xdr:row>113</xdr:row>
      <xdr:rowOff>95250</xdr:rowOff>
    </xdr:to>
    <xdr:sp>
      <xdr:nvSpPr>
        <xdr:cNvPr id="7" name="Line 83"/>
        <xdr:cNvSpPr>
          <a:spLocks/>
        </xdr:cNvSpPr>
      </xdr:nvSpPr>
      <xdr:spPr>
        <a:xfrm>
          <a:off x="2428875" y="1838325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94</xdr:row>
      <xdr:rowOff>57150</xdr:rowOff>
    </xdr:from>
    <xdr:to>
      <xdr:col>9</xdr:col>
      <xdr:colOff>200025</xdr:colOff>
      <xdr:row>107</xdr:row>
      <xdr:rowOff>85725</xdr:rowOff>
    </xdr:to>
    <xdr:sp>
      <xdr:nvSpPr>
        <xdr:cNvPr id="8" name="Freeform 86"/>
        <xdr:cNvSpPr>
          <a:spLocks/>
        </xdr:cNvSpPr>
      </xdr:nvSpPr>
      <xdr:spPr>
        <a:xfrm>
          <a:off x="571500" y="15449550"/>
          <a:ext cx="5467350" cy="2009775"/>
        </a:xfrm>
        <a:custGeom>
          <a:pathLst>
            <a:path h="215" w="573">
              <a:moveTo>
                <a:pt x="0" y="113"/>
              </a:moveTo>
              <a:cubicBezTo>
                <a:pt x="66" y="69"/>
                <a:pt x="133" y="26"/>
                <a:pt x="182" y="13"/>
              </a:cubicBezTo>
              <a:cubicBezTo>
                <a:pt x="231" y="0"/>
                <a:pt x="228" y="2"/>
                <a:pt x="293" y="36"/>
              </a:cubicBezTo>
              <a:cubicBezTo>
                <a:pt x="358" y="70"/>
                <a:pt x="465" y="142"/>
                <a:pt x="573" y="215"/>
              </a:cubicBezTo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97</xdr:row>
      <xdr:rowOff>133350</xdr:rowOff>
    </xdr:from>
    <xdr:to>
      <xdr:col>6</xdr:col>
      <xdr:colOff>581025</xdr:colOff>
      <xdr:row>106</xdr:row>
      <xdr:rowOff>95250</xdr:rowOff>
    </xdr:to>
    <xdr:sp>
      <xdr:nvSpPr>
        <xdr:cNvPr id="9" name="Freeform 87"/>
        <xdr:cNvSpPr>
          <a:spLocks/>
        </xdr:cNvSpPr>
      </xdr:nvSpPr>
      <xdr:spPr>
        <a:xfrm>
          <a:off x="1581150" y="15982950"/>
          <a:ext cx="3543300" cy="1333500"/>
        </a:xfrm>
        <a:custGeom>
          <a:pathLst>
            <a:path h="143" w="390">
              <a:moveTo>
                <a:pt x="0" y="73"/>
              </a:moveTo>
              <a:cubicBezTo>
                <a:pt x="25" y="36"/>
                <a:pt x="51" y="0"/>
                <a:pt x="116" y="12"/>
              </a:cubicBezTo>
              <a:cubicBezTo>
                <a:pt x="181" y="24"/>
                <a:pt x="285" y="83"/>
                <a:pt x="390" y="143"/>
              </a:cubicBez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100</xdr:row>
      <xdr:rowOff>57150</xdr:rowOff>
    </xdr:from>
    <xdr:to>
      <xdr:col>3</xdr:col>
      <xdr:colOff>752475</xdr:colOff>
      <xdr:row>103</xdr:row>
      <xdr:rowOff>47625</xdr:rowOff>
    </xdr:to>
    <xdr:sp>
      <xdr:nvSpPr>
        <xdr:cNvPr id="10" name="Line 88"/>
        <xdr:cNvSpPr>
          <a:spLocks/>
        </xdr:cNvSpPr>
      </xdr:nvSpPr>
      <xdr:spPr>
        <a:xfrm>
          <a:off x="2447925" y="163639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904875</xdr:colOff>
      <xdr:row>94</xdr:row>
      <xdr:rowOff>104775</xdr:rowOff>
    </xdr:from>
    <xdr:to>
      <xdr:col>3</xdr:col>
      <xdr:colOff>904875</xdr:colOff>
      <xdr:row>98</xdr:row>
      <xdr:rowOff>85725</xdr:rowOff>
    </xdr:to>
    <xdr:sp>
      <xdr:nvSpPr>
        <xdr:cNvPr id="11" name="Line 89"/>
        <xdr:cNvSpPr>
          <a:spLocks/>
        </xdr:cNvSpPr>
      </xdr:nvSpPr>
      <xdr:spPr>
        <a:xfrm>
          <a:off x="2600325" y="15497175"/>
          <a:ext cx="0" cy="590550"/>
        </a:xfrm>
        <a:prstGeom prst="line">
          <a:avLst/>
        </a:prstGeom>
        <a:noFill/>
        <a:ln w="889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676275</xdr:colOff>
      <xdr:row>99</xdr:row>
      <xdr:rowOff>38100</xdr:rowOff>
    </xdr:from>
    <xdr:to>
      <xdr:col>3</xdr:col>
      <xdr:colOff>828675</xdr:colOff>
      <xdr:row>100</xdr:row>
      <xdr:rowOff>66675</xdr:rowOff>
    </xdr:to>
    <xdr:sp>
      <xdr:nvSpPr>
        <xdr:cNvPr id="12" name="Oval 90"/>
        <xdr:cNvSpPr>
          <a:spLocks/>
        </xdr:cNvSpPr>
      </xdr:nvSpPr>
      <xdr:spPr>
        <a:xfrm>
          <a:off x="2371725" y="16192500"/>
          <a:ext cx="1524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95</xdr:row>
      <xdr:rowOff>28575</xdr:rowOff>
    </xdr:from>
    <xdr:to>
      <xdr:col>4</xdr:col>
      <xdr:colOff>885825</xdr:colOff>
      <xdr:row>104</xdr:row>
      <xdr:rowOff>95250</xdr:rowOff>
    </xdr:to>
    <xdr:sp>
      <xdr:nvSpPr>
        <xdr:cNvPr id="13" name="Rectangle 91"/>
        <xdr:cNvSpPr>
          <a:spLocks/>
        </xdr:cNvSpPr>
      </xdr:nvSpPr>
      <xdr:spPr>
        <a:xfrm>
          <a:off x="3476625" y="15573375"/>
          <a:ext cx="666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94</xdr:row>
      <xdr:rowOff>19050</xdr:rowOff>
    </xdr:from>
    <xdr:to>
      <xdr:col>2</xdr:col>
      <xdr:colOff>476250</xdr:colOff>
      <xdr:row>99</xdr:row>
      <xdr:rowOff>76200</xdr:rowOff>
    </xdr:to>
    <xdr:sp>
      <xdr:nvSpPr>
        <xdr:cNvPr id="14" name="AutoShape 92"/>
        <xdr:cNvSpPr>
          <a:spLocks/>
        </xdr:cNvSpPr>
      </xdr:nvSpPr>
      <xdr:spPr>
        <a:xfrm>
          <a:off x="314325" y="15411450"/>
          <a:ext cx="914400" cy="819150"/>
        </a:xfrm>
        <a:prstGeom prst="callout1">
          <a:avLst>
            <a:gd name="adj1" fmla="val 184375"/>
            <a:gd name="adj2" fmla="val 38634"/>
            <a:gd name="adj3" fmla="val 58333"/>
            <a:gd name="adj4" fmla="val -36365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Minimum of 2 inches of rock above and around pipe</a:t>
          </a:r>
        </a:p>
      </xdr:txBody>
    </xdr:sp>
    <xdr:clientData/>
  </xdr:twoCellAnchor>
  <xdr:oneCellAnchor>
    <xdr:from>
      <xdr:col>3</xdr:col>
      <xdr:colOff>771525</xdr:colOff>
      <xdr:row>101</xdr:row>
      <xdr:rowOff>85725</xdr:rowOff>
    </xdr:from>
    <xdr:ext cx="781050" cy="361950"/>
    <xdr:sp>
      <xdr:nvSpPr>
        <xdr:cNvPr id="15" name="Text Box 93"/>
        <xdr:cNvSpPr txBox="1">
          <a:spLocks noChangeArrowheads="1"/>
        </xdr:cNvSpPr>
      </xdr:nvSpPr>
      <xdr:spPr>
        <a:xfrm>
          <a:off x="2466975" y="16544925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inches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rock minimum</a:t>
          </a:r>
        </a:p>
      </xdr:txBody>
    </xdr:sp>
    <xdr:clientData/>
  </xdr:oneCellAnchor>
  <xdr:oneCellAnchor>
    <xdr:from>
      <xdr:col>3</xdr:col>
      <xdr:colOff>123825</xdr:colOff>
      <xdr:row>92</xdr:row>
      <xdr:rowOff>76200</xdr:rowOff>
    </xdr:from>
    <xdr:ext cx="2209800" cy="371475"/>
    <xdr:sp>
      <xdr:nvSpPr>
        <xdr:cNvPr id="16" name="Text Box 95"/>
        <xdr:cNvSpPr txBox="1">
          <a:spLocks noChangeArrowheads="1"/>
        </xdr:cNvSpPr>
      </xdr:nvSpPr>
      <xdr:spPr>
        <a:xfrm>
          <a:off x="1819275" y="15154275"/>
          <a:ext cx="2209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 inches loamy or sandy cover material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with the top 6 inches being topsoil</a:t>
          </a:r>
        </a:p>
      </xdr:txBody>
    </xdr:sp>
    <xdr:clientData/>
  </xdr:oneCellAnchor>
  <xdr:oneCellAnchor>
    <xdr:from>
      <xdr:col>6</xdr:col>
      <xdr:colOff>171450</xdr:colOff>
      <xdr:row>98</xdr:row>
      <xdr:rowOff>19050</xdr:rowOff>
    </xdr:from>
    <xdr:ext cx="1419225" cy="371475"/>
    <xdr:sp>
      <xdr:nvSpPr>
        <xdr:cNvPr id="17" name="Text Box 96"/>
        <xdr:cNvSpPr txBox="1">
          <a:spLocks noChangeArrowheads="1"/>
        </xdr:cNvSpPr>
      </xdr:nvSpPr>
      <xdr:spPr>
        <a:xfrm>
          <a:off x="4714875" y="16021050"/>
          <a:ext cx="1419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4:1 Maximum Side Slopes
</a:t>
          </a:r>
        </a:p>
      </xdr:txBody>
    </xdr:sp>
    <xdr:clientData/>
  </xdr:oneCellAnchor>
  <xdr:oneCellAnchor>
    <xdr:from>
      <xdr:col>4</xdr:col>
      <xdr:colOff>904875</xdr:colOff>
      <xdr:row>95</xdr:row>
      <xdr:rowOff>28575</xdr:rowOff>
    </xdr:from>
    <xdr:ext cx="1514475" cy="371475"/>
    <xdr:sp>
      <xdr:nvSpPr>
        <xdr:cNvPr id="18" name="Text Box 97"/>
        <xdr:cNvSpPr txBox="1">
          <a:spLocks noChangeArrowheads="1"/>
        </xdr:cNvSpPr>
      </xdr:nvSpPr>
      <xdr:spPr>
        <a:xfrm>
          <a:off x="3562350" y="15573375"/>
          <a:ext cx="15144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1.5 inch minimum diameter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inspection pipe - 3 required</a:t>
          </a:r>
        </a:p>
      </xdr:txBody>
    </xdr:sp>
    <xdr:clientData/>
  </xdr:oneCellAnchor>
  <xdr:twoCellAnchor>
    <xdr:from>
      <xdr:col>1</xdr:col>
      <xdr:colOff>323850</xdr:colOff>
      <xdr:row>101</xdr:row>
      <xdr:rowOff>47625</xdr:rowOff>
    </xdr:from>
    <xdr:to>
      <xdr:col>9</xdr:col>
      <xdr:colOff>200025</xdr:colOff>
      <xdr:row>107</xdr:row>
      <xdr:rowOff>85725</xdr:rowOff>
    </xdr:to>
    <xdr:sp>
      <xdr:nvSpPr>
        <xdr:cNvPr id="19" name="AutoShape 99"/>
        <xdr:cNvSpPr>
          <a:spLocks/>
        </xdr:cNvSpPr>
      </xdr:nvSpPr>
      <xdr:spPr>
        <a:xfrm>
          <a:off x="571500" y="16506825"/>
          <a:ext cx="5467350" cy="952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0</xdr:row>
      <xdr:rowOff>219075</xdr:rowOff>
    </xdr:from>
    <xdr:to>
      <xdr:col>6</xdr:col>
      <xdr:colOff>323850</xdr:colOff>
      <xdr:row>3</xdr:row>
      <xdr:rowOff>142875</xdr:rowOff>
    </xdr:to>
    <xdr:grpSp>
      <xdr:nvGrpSpPr>
        <xdr:cNvPr id="20" name="Group 100"/>
        <xdr:cNvGrpSpPr>
          <a:grpSpLocks/>
        </xdr:cNvGrpSpPr>
      </xdr:nvGrpSpPr>
      <xdr:grpSpPr>
        <a:xfrm>
          <a:off x="3352800" y="219075"/>
          <a:ext cx="1514475" cy="542925"/>
          <a:chOff x="407" y="3"/>
          <a:chExt cx="167" cy="74"/>
        </a:xfrm>
        <a:solidFill>
          <a:srgbClr val="FFFFFF"/>
        </a:solidFill>
      </xdr:grpSpPr>
      <xdr:pic>
        <xdr:nvPicPr>
          <xdr:cNvPr id="21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7" y="9"/>
            <a:ext cx="151" cy="66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2" name="Rectangle 102"/>
          <xdr:cNvSpPr>
            <a:spLocks/>
          </xdr:cNvSpPr>
        </xdr:nvSpPr>
        <xdr:spPr>
          <a:xfrm>
            <a:off x="557" y="3"/>
            <a:ext cx="17" cy="7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85725</xdr:colOff>
      <xdr:row>67</xdr:row>
      <xdr:rowOff>152400</xdr:rowOff>
    </xdr:from>
    <xdr:to>
      <xdr:col>10</xdr:col>
      <xdr:colOff>400050</xdr:colOff>
      <xdr:row>87</xdr:row>
      <xdr:rowOff>142875</xdr:rowOff>
    </xdr:to>
    <xdr:sp>
      <xdr:nvSpPr>
        <xdr:cNvPr id="23" name="Rectangle 103"/>
        <xdr:cNvSpPr>
          <a:spLocks/>
        </xdr:cNvSpPr>
      </xdr:nvSpPr>
      <xdr:spPr>
        <a:xfrm>
          <a:off x="333375" y="11134725"/>
          <a:ext cx="6286500" cy="3257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71</xdr:row>
      <xdr:rowOff>152400</xdr:rowOff>
    </xdr:from>
    <xdr:to>
      <xdr:col>6</xdr:col>
      <xdr:colOff>542925</xdr:colOff>
      <xdr:row>77</xdr:row>
      <xdr:rowOff>38100</xdr:rowOff>
    </xdr:to>
    <xdr:sp>
      <xdr:nvSpPr>
        <xdr:cNvPr id="24" name="Rectangle 104"/>
        <xdr:cNvSpPr>
          <a:spLocks/>
        </xdr:cNvSpPr>
      </xdr:nvSpPr>
      <xdr:spPr>
        <a:xfrm>
          <a:off x="2057400" y="11782425"/>
          <a:ext cx="30289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1"/>
  <sheetViews>
    <sheetView showGridLines="0" tabSelected="1" zoomScalePageLayoutView="0" workbookViewId="0" topLeftCell="A1">
      <selection activeCell="I3" sqref="I3"/>
    </sheetView>
  </sheetViews>
  <sheetFormatPr defaultColWidth="9.140625" defaultRowHeight="12.75"/>
  <cols>
    <col min="1" max="1" width="3.7109375" style="5" customWidth="1"/>
    <col min="2" max="2" width="7.57421875" style="3" customWidth="1"/>
    <col min="3" max="3" width="14.140625" style="3" customWidth="1"/>
    <col min="4" max="4" width="14.421875" style="3" customWidth="1"/>
    <col min="5" max="5" width="14.8515625" style="3" customWidth="1"/>
    <col min="6" max="6" width="13.421875" style="3" customWidth="1"/>
    <col min="7" max="7" width="10.140625" style="3" customWidth="1"/>
    <col min="8" max="8" width="7.00390625" style="3" customWidth="1"/>
    <col min="9" max="9" width="2.28125" style="3" customWidth="1"/>
    <col min="10" max="10" width="5.7109375" style="3" customWidth="1"/>
    <col min="11" max="11" width="9.140625" style="3" customWidth="1"/>
    <col min="12" max="12" width="10.57421875" style="3" customWidth="1"/>
    <col min="13" max="13" width="12.28125" style="3" bestFit="1" customWidth="1"/>
    <col min="14" max="14" width="12.421875" style="26" customWidth="1"/>
    <col min="15" max="15" width="7.8515625" style="26" customWidth="1"/>
    <col min="16" max="16" width="11.28125" style="26" customWidth="1"/>
    <col min="17" max="17" width="14.7109375" style="26" customWidth="1"/>
    <col min="18" max="18" width="6.7109375" style="4" customWidth="1"/>
    <col min="19" max="19" width="19.57421875" style="3" customWidth="1"/>
    <col min="20" max="20" width="9.140625" style="4" customWidth="1"/>
    <col min="21" max="16384" width="9.140625" style="3" customWidth="1"/>
  </cols>
  <sheetData>
    <row r="1" spans="1:20" s="13" customFormat="1" ht="18" customHeight="1">
      <c r="A1" s="14" t="s">
        <v>188</v>
      </c>
      <c r="C1" s="14"/>
      <c r="L1" s="58" t="s">
        <v>60</v>
      </c>
      <c r="M1" s="81"/>
      <c r="N1" s="81"/>
      <c r="O1" s="81"/>
      <c r="P1" s="82"/>
      <c r="Q1" s="80"/>
      <c r="T1" s="73"/>
    </row>
    <row r="2" spans="1:19" s="1" customFormat="1" ht="18" customHeight="1">
      <c r="A2" s="17" t="s">
        <v>3</v>
      </c>
      <c r="C2" s="2"/>
      <c r="E2" s="2"/>
      <c r="L2" s="120" t="s">
        <v>61</v>
      </c>
      <c r="M2" s="121"/>
      <c r="N2" s="122"/>
      <c r="O2" s="122"/>
      <c r="P2" s="123"/>
      <c r="S2" s="2"/>
    </row>
    <row r="3" spans="3:20" ht="12.75" customHeight="1">
      <c r="C3" s="4"/>
      <c r="E3" s="4"/>
      <c r="L3" s="124" t="s">
        <v>62</v>
      </c>
      <c r="M3" s="125" t="s">
        <v>63</v>
      </c>
      <c r="N3" s="125" t="s">
        <v>64</v>
      </c>
      <c r="O3" s="126" t="s">
        <v>65</v>
      </c>
      <c r="P3" s="127" t="s">
        <v>66</v>
      </c>
      <c r="Q3" s="4"/>
      <c r="R3" s="3"/>
      <c r="S3" s="4"/>
      <c r="T3" s="3"/>
    </row>
    <row r="4" spans="1:20" ht="12.75" customHeight="1">
      <c r="A4" s="144" t="s">
        <v>4</v>
      </c>
      <c r="B4" s="145" t="s">
        <v>5</v>
      </c>
      <c r="C4" s="146"/>
      <c r="E4" s="4"/>
      <c r="L4" s="117">
        <v>2</v>
      </c>
      <c r="M4" s="117">
        <f>300</f>
        <v>300</v>
      </c>
      <c r="N4" s="117">
        <f>225</f>
        <v>225</v>
      </c>
      <c r="O4" s="117">
        <v>180</v>
      </c>
      <c r="P4" s="29" t="s">
        <v>67</v>
      </c>
      <c r="Q4" s="4"/>
      <c r="R4" s="3"/>
      <c r="S4" s="4"/>
      <c r="T4" s="3"/>
    </row>
    <row r="5" spans="1:20" ht="12.75" customHeight="1">
      <c r="A5" s="5" t="s">
        <v>6</v>
      </c>
      <c r="C5" s="15"/>
      <c r="D5" s="3" t="s">
        <v>7</v>
      </c>
      <c r="E5" s="4"/>
      <c r="L5" s="89">
        <v>3</v>
      </c>
      <c r="M5" s="89">
        <f aca="true" t="shared" si="0" ref="M5:M10">M4+150</f>
        <v>450</v>
      </c>
      <c r="N5" s="89">
        <f aca="true" t="shared" si="1" ref="N5:N10">75+N4</f>
        <v>300</v>
      </c>
      <c r="O5" s="89">
        <f aca="true" t="shared" si="2" ref="O5:O10">O4+38</f>
        <v>218</v>
      </c>
      <c r="P5" s="30" t="s">
        <v>68</v>
      </c>
      <c r="Q5" s="4"/>
      <c r="R5" s="3"/>
      <c r="S5" s="4"/>
      <c r="T5" s="3"/>
    </row>
    <row r="6" spans="1:20" ht="10.5" customHeight="1">
      <c r="A6" s="21"/>
      <c r="B6" s="7"/>
      <c r="C6" s="8"/>
      <c r="D6" s="7"/>
      <c r="E6" s="7"/>
      <c r="F6" s="8"/>
      <c r="G6" s="7"/>
      <c r="H6" s="7"/>
      <c r="I6" s="8"/>
      <c r="J6" s="7"/>
      <c r="L6" s="118">
        <v>4</v>
      </c>
      <c r="M6" s="118">
        <f t="shared" si="0"/>
        <v>600</v>
      </c>
      <c r="N6" s="118">
        <f t="shared" si="1"/>
        <v>375</v>
      </c>
      <c r="O6" s="118">
        <f t="shared" si="2"/>
        <v>256</v>
      </c>
      <c r="P6" s="30" t="s">
        <v>69</v>
      </c>
      <c r="Q6" s="4"/>
      <c r="R6" s="3"/>
      <c r="S6" s="4"/>
      <c r="T6" s="3"/>
    </row>
    <row r="7" spans="1:20" ht="10.5" customHeight="1">
      <c r="A7" s="144" t="s">
        <v>8</v>
      </c>
      <c r="B7" s="147" t="s">
        <v>173</v>
      </c>
      <c r="C7" s="8"/>
      <c r="D7" s="7"/>
      <c r="E7" s="8"/>
      <c r="F7" s="8"/>
      <c r="G7" s="7"/>
      <c r="H7" s="7"/>
      <c r="I7" s="8"/>
      <c r="J7" s="7"/>
      <c r="L7" s="89">
        <v>5</v>
      </c>
      <c r="M7" s="89">
        <f t="shared" si="0"/>
        <v>750</v>
      </c>
      <c r="N7" s="89">
        <f t="shared" si="1"/>
        <v>450</v>
      </c>
      <c r="O7" s="89">
        <f t="shared" si="2"/>
        <v>294</v>
      </c>
      <c r="P7" s="30" t="s">
        <v>70</v>
      </c>
      <c r="Q7" s="4"/>
      <c r="R7" s="3"/>
      <c r="S7" s="4"/>
      <c r="T7" s="3"/>
    </row>
    <row r="8" spans="2:20" ht="12.75" customHeight="1">
      <c r="B8" s="3" t="s">
        <v>174</v>
      </c>
      <c r="C8" s="4"/>
      <c r="D8" s="15"/>
      <c r="E8" s="4" t="s">
        <v>175</v>
      </c>
      <c r="F8" s="83" t="s">
        <v>176</v>
      </c>
      <c r="H8" s="15"/>
      <c r="I8" s="8"/>
      <c r="L8" s="118">
        <v>6</v>
      </c>
      <c r="M8" s="118">
        <f t="shared" si="0"/>
        <v>900</v>
      </c>
      <c r="N8" s="118">
        <f t="shared" si="1"/>
        <v>525</v>
      </c>
      <c r="O8" s="118">
        <f t="shared" si="2"/>
        <v>332</v>
      </c>
      <c r="P8" s="30" t="s">
        <v>71</v>
      </c>
      <c r="Q8" s="4"/>
      <c r="R8" s="3"/>
      <c r="S8" s="4"/>
      <c r="T8" s="3"/>
    </row>
    <row r="9" spans="2:20" ht="12.75" customHeight="1">
      <c r="B9" s="3" t="s">
        <v>177</v>
      </c>
      <c r="C9" s="4"/>
      <c r="D9" s="15"/>
      <c r="E9" s="4"/>
      <c r="F9" s="4"/>
      <c r="K9" s="8"/>
      <c r="L9" s="89">
        <v>7</v>
      </c>
      <c r="M9" s="89">
        <f t="shared" si="0"/>
        <v>1050</v>
      </c>
      <c r="N9" s="89">
        <f t="shared" si="1"/>
        <v>600</v>
      </c>
      <c r="O9" s="89">
        <f t="shared" si="2"/>
        <v>370</v>
      </c>
      <c r="P9" s="30" t="s">
        <v>72</v>
      </c>
      <c r="Q9" s="4"/>
      <c r="R9" s="3"/>
      <c r="S9" s="4"/>
      <c r="T9" s="3"/>
    </row>
    <row r="10" spans="3:20" ht="10.5" customHeight="1">
      <c r="C10" s="4"/>
      <c r="D10" s="8"/>
      <c r="E10" s="4"/>
      <c r="F10" s="4"/>
      <c r="K10" s="8"/>
      <c r="L10" s="119">
        <v>8</v>
      </c>
      <c r="M10" s="119">
        <f t="shared" si="0"/>
        <v>1200</v>
      </c>
      <c r="N10" s="119">
        <f t="shared" si="1"/>
        <v>675</v>
      </c>
      <c r="O10" s="119">
        <f t="shared" si="2"/>
        <v>408</v>
      </c>
      <c r="P10" s="31" t="s">
        <v>73</v>
      </c>
      <c r="Q10" s="4"/>
      <c r="R10" s="3"/>
      <c r="S10" s="4"/>
      <c r="T10" s="3"/>
    </row>
    <row r="11" spans="1:20" ht="12.75" customHeight="1">
      <c r="A11" s="148" t="s">
        <v>178</v>
      </c>
      <c r="B11" s="147" t="s">
        <v>179</v>
      </c>
      <c r="C11" s="147"/>
      <c r="E11" s="4"/>
      <c r="H11" s="41"/>
      <c r="I11" s="41"/>
      <c r="J11" s="8"/>
      <c r="K11" s="8"/>
      <c r="Q11" s="4"/>
      <c r="R11" s="3"/>
      <c r="S11" s="4"/>
      <c r="T11" s="3"/>
    </row>
    <row r="12" spans="1:20" ht="12.75" customHeight="1">
      <c r="A12" s="150" t="s">
        <v>181</v>
      </c>
      <c r="B12" s="3" t="s">
        <v>180</v>
      </c>
      <c r="C12" s="4"/>
      <c r="E12" s="15"/>
      <c r="F12" s="3" t="s">
        <v>0</v>
      </c>
      <c r="H12" s="41"/>
      <c r="I12" s="41"/>
      <c r="J12" s="8"/>
      <c r="K12" s="8"/>
      <c r="L12" s="62" t="s">
        <v>74</v>
      </c>
      <c r="M12" s="37"/>
      <c r="N12" s="37"/>
      <c r="O12" s="37"/>
      <c r="P12" s="60"/>
      <c r="Q12" s="4"/>
      <c r="R12" s="3"/>
      <c r="S12" s="4"/>
      <c r="T12" s="3"/>
    </row>
    <row r="13" spans="1:20" ht="12.75" customHeight="1">
      <c r="A13" s="150">
        <f>A12+1</f>
        <v>2</v>
      </c>
      <c r="B13" s="3" t="s">
        <v>9</v>
      </c>
      <c r="C13" s="63"/>
      <c r="D13" s="18"/>
      <c r="E13" s="4"/>
      <c r="F13" s="3" t="s">
        <v>10</v>
      </c>
      <c r="H13" s="15"/>
      <c r="I13" s="8"/>
      <c r="J13" s="3" t="s">
        <v>11</v>
      </c>
      <c r="K13" s="8"/>
      <c r="L13" s="29" t="s">
        <v>61</v>
      </c>
      <c r="M13" s="29" t="s">
        <v>81</v>
      </c>
      <c r="N13" s="23" t="s">
        <v>79</v>
      </c>
      <c r="O13" s="61" t="s">
        <v>80</v>
      </c>
      <c r="P13" s="38"/>
      <c r="Q13" s="4"/>
      <c r="R13" s="3"/>
      <c r="S13" s="4"/>
      <c r="T13" s="3"/>
    </row>
    <row r="14" spans="1:20" ht="12.75" customHeight="1">
      <c r="A14" s="150">
        <f>A13+1</f>
        <v>3</v>
      </c>
      <c r="B14" s="3" t="s">
        <v>12</v>
      </c>
      <c r="D14" s="15"/>
      <c r="E14" s="3" t="s">
        <v>14</v>
      </c>
      <c r="F14" s="4"/>
      <c r="L14" s="31" t="s">
        <v>62</v>
      </c>
      <c r="M14" s="31" t="s">
        <v>79</v>
      </c>
      <c r="N14" s="11" t="s">
        <v>159</v>
      </c>
      <c r="O14" s="42" t="s">
        <v>108</v>
      </c>
      <c r="P14" s="28"/>
      <c r="Q14" s="4"/>
      <c r="R14" s="3"/>
      <c r="S14" s="4"/>
      <c r="T14" s="3"/>
    </row>
    <row r="15" spans="1:20" ht="12.75" customHeight="1">
      <c r="A15" s="150">
        <f>A14+1</f>
        <v>4</v>
      </c>
      <c r="B15" s="3" t="s">
        <v>13</v>
      </c>
      <c r="C15" s="4"/>
      <c r="D15" s="15"/>
      <c r="E15" s="3" t="s">
        <v>15</v>
      </c>
      <c r="L15" s="29" t="s">
        <v>75</v>
      </c>
      <c r="M15" s="29">
        <v>750</v>
      </c>
      <c r="N15" s="23">
        <v>1125</v>
      </c>
      <c r="O15" s="56">
        <v>1500</v>
      </c>
      <c r="P15" s="38"/>
      <c r="Q15" s="4"/>
      <c r="R15" s="3"/>
      <c r="S15" s="4"/>
      <c r="T15" s="3"/>
    </row>
    <row r="16" spans="1:20" ht="12.75" customHeight="1">
      <c r="A16" s="150">
        <f>A15+1</f>
        <v>5</v>
      </c>
      <c r="B16" s="3" t="s">
        <v>16</v>
      </c>
      <c r="C16" s="4"/>
      <c r="D16" s="15"/>
      <c r="E16" s="16" t="s">
        <v>17</v>
      </c>
      <c r="L16" s="90" t="s">
        <v>76</v>
      </c>
      <c r="M16" s="89">
        <v>1000</v>
      </c>
      <c r="N16" s="101">
        <v>1500</v>
      </c>
      <c r="O16" s="102">
        <v>2000</v>
      </c>
      <c r="P16" s="103"/>
      <c r="Q16" s="4"/>
      <c r="R16" s="3"/>
      <c r="S16" s="4"/>
      <c r="T16" s="3"/>
    </row>
    <row r="17" spans="1:20" ht="12.75" customHeight="1">
      <c r="A17" s="150">
        <f>A16+1</f>
        <v>6</v>
      </c>
      <c r="B17" s="7" t="s">
        <v>182</v>
      </c>
      <c r="C17" s="152"/>
      <c r="D17" s="15"/>
      <c r="E17" s="7" t="s">
        <v>183</v>
      </c>
      <c r="L17" s="53" t="s">
        <v>77</v>
      </c>
      <c r="M17" s="30">
        <v>1500</v>
      </c>
      <c r="N17" s="8">
        <v>2250</v>
      </c>
      <c r="O17" s="47">
        <v>3000</v>
      </c>
      <c r="P17" s="40"/>
      <c r="Q17" s="4"/>
      <c r="R17" s="3"/>
      <c r="S17" s="4"/>
      <c r="T17" s="3"/>
    </row>
    <row r="18" spans="1:20" ht="12" customHeight="1">
      <c r="A18" s="150"/>
      <c r="B18" s="7"/>
      <c r="C18" s="152"/>
      <c r="D18" s="8"/>
      <c r="E18" s="7"/>
      <c r="L18" s="104" t="s">
        <v>78</v>
      </c>
      <c r="M18" s="105">
        <v>2000</v>
      </c>
      <c r="N18" s="106">
        <v>3000</v>
      </c>
      <c r="O18" s="107">
        <v>4000</v>
      </c>
      <c r="P18" s="108"/>
      <c r="Q18" s="4"/>
      <c r="R18" s="3"/>
      <c r="S18" s="4"/>
      <c r="T18" s="3"/>
    </row>
    <row r="19" spans="1:13" ht="12.75" customHeight="1">
      <c r="A19" s="144" t="s">
        <v>18</v>
      </c>
      <c r="B19" s="145" t="s">
        <v>19</v>
      </c>
      <c r="C19" s="4"/>
      <c r="E19" s="4"/>
      <c r="M19" s="35"/>
    </row>
    <row r="20" spans="2:20" ht="12.75" customHeight="1">
      <c r="B20" s="3" t="s">
        <v>20</v>
      </c>
      <c r="C20" s="4"/>
      <c r="E20" s="4"/>
      <c r="L20" s="48" t="s">
        <v>123</v>
      </c>
      <c r="M20" s="36"/>
      <c r="N20" s="43"/>
      <c r="O20" s="39"/>
      <c r="P20" s="75" t="s">
        <v>125</v>
      </c>
      <c r="Q20" s="76"/>
      <c r="R20" s="77"/>
      <c r="S20" s="78"/>
      <c r="T20" s="79"/>
    </row>
    <row r="21" spans="2:20" ht="15" customHeight="1">
      <c r="B21" s="11">
        <f>D15</f>
        <v>0</v>
      </c>
      <c r="C21" s="4" t="s">
        <v>21</v>
      </c>
      <c r="D21" s="11">
        <f>D14</f>
        <v>0</v>
      </c>
      <c r="E21" s="3" t="s">
        <v>22</v>
      </c>
      <c r="F21" s="19">
        <f>B21*D21</f>
        <v>0</v>
      </c>
      <c r="G21" s="3" t="s">
        <v>0</v>
      </c>
      <c r="L21" s="116" t="s">
        <v>82</v>
      </c>
      <c r="M21" s="59" t="s">
        <v>124</v>
      </c>
      <c r="N21" s="59" t="s">
        <v>103</v>
      </c>
      <c r="O21" s="8"/>
      <c r="P21" s="59" t="s">
        <v>82</v>
      </c>
      <c r="Q21" s="59" t="s">
        <v>124</v>
      </c>
      <c r="R21" s="109" t="s">
        <v>113</v>
      </c>
      <c r="S21" s="110"/>
      <c r="T21" s="111" t="s">
        <v>112</v>
      </c>
    </row>
    <row r="22" spans="3:20" ht="12.75" customHeight="1">
      <c r="C22" s="4"/>
      <c r="E22" s="4"/>
      <c r="L22" s="99" t="s">
        <v>11</v>
      </c>
      <c r="M22" s="99"/>
      <c r="N22" s="99" t="s">
        <v>172</v>
      </c>
      <c r="O22" s="8"/>
      <c r="P22" s="112" t="s">
        <v>11</v>
      </c>
      <c r="Q22" s="112"/>
      <c r="R22" s="113" t="s">
        <v>114</v>
      </c>
      <c r="S22" s="114"/>
      <c r="T22" s="115" t="s">
        <v>127</v>
      </c>
    </row>
    <row r="23" spans="1:20" ht="12.75" customHeight="1">
      <c r="A23" s="144" t="s">
        <v>23</v>
      </c>
      <c r="B23" s="145" t="s">
        <v>24</v>
      </c>
      <c r="C23" s="4"/>
      <c r="E23" s="4"/>
      <c r="L23" s="89" t="s">
        <v>83</v>
      </c>
      <c r="M23" s="88" t="s">
        <v>92</v>
      </c>
      <c r="N23" s="89">
        <v>0.83</v>
      </c>
      <c r="O23" s="8"/>
      <c r="P23" s="32"/>
      <c r="Q23" s="32"/>
      <c r="R23" s="63" t="s">
        <v>110</v>
      </c>
      <c r="S23" s="18"/>
      <c r="T23" s="74">
        <v>6</v>
      </c>
    </row>
    <row r="24" spans="1:20" ht="12.75" customHeight="1">
      <c r="A24" s="150">
        <v>1</v>
      </c>
      <c r="B24" s="3" t="s">
        <v>25</v>
      </c>
      <c r="C24" s="4"/>
      <c r="D24" s="11">
        <v>2</v>
      </c>
      <c r="E24" s="3" t="s">
        <v>26</v>
      </c>
      <c r="L24" s="30" t="s">
        <v>84</v>
      </c>
      <c r="M24" s="52" t="s">
        <v>98</v>
      </c>
      <c r="N24" s="30">
        <v>0.83</v>
      </c>
      <c r="O24" s="8"/>
      <c r="P24" s="49" t="s">
        <v>83</v>
      </c>
      <c r="Q24" s="52" t="s">
        <v>92</v>
      </c>
      <c r="R24" s="69" t="s">
        <v>120</v>
      </c>
      <c r="S24" s="9"/>
      <c r="T24" s="40">
        <v>5</v>
      </c>
    </row>
    <row r="25" spans="1:20" ht="12.75" customHeight="1">
      <c r="A25" s="150">
        <f>A24+1</f>
        <v>2</v>
      </c>
      <c r="B25" s="3" t="s">
        <v>167</v>
      </c>
      <c r="C25" s="4"/>
      <c r="E25" s="4"/>
      <c r="L25" s="30"/>
      <c r="M25" s="52" t="s">
        <v>97</v>
      </c>
      <c r="N25" s="30"/>
      <c r="O25" s="8"/>
      <c r="P25" s="71"/>
      <c r="Q25" s="70"/>
      <c r="R25" s="42" t="s">
        <v>121</v>
      </c>
      <c r="S25" s="66"/>
      <c r="T25" s="28"/>
    </row>
    <row r="26" spans="1:20" ht="12.75" customHeight="1">
      <c r="A26" s="150"/>
      <c r="B26" s="3" t="s">
        <v>50</v>
      </c>
      <c r="C26" s="4"/>
      <c r="E26" s="4"/>
      <c r="G26" s="98"/>
      <c r="H26" s="7"/>
      <c r="I26" s="7"/>
      <c r="L26" s="89" t="s">
        <v>85</v>
      </c>
      <c r="M26" s="88" t="s">
        <v>93</v>
      </c>
      <c r="N26" s="89">
        <v>1.67</v>
      </c>
      <c r="O26" s="8"/>
      <c r="P26" s="128"/>
      <c r="Q26" s="129"/>
      <c r="R26" s="130" t="s">
        <v>110</v>
      </c>
      <c r="S26" s="131"/>
      <c r="T26" s="74">
        <v>8</v>
      </c>
    </row>
    <row r="27" spans="1:20" ht="12.75" customHeight="1">
      <c r="A27" s="150"/>
      <c r="B27" s="3" t="s">
        <v>134</v>
      </c>
      <c r="C27" s="4"/>
      <c r="E27" s="4"/>
      <c r="L27" s="91" t="s">
        <v>86</v>
      </c>
      <c r="M27" s="52" t="s">
        <v>94</v>
      </c>
      <c r="N27" s="30">
        <v>1.27</v>
      </c>
      <c r="O27" s="8"/>
      <c r="P27" s="132"/>
      <c r="Q27" s="133" t="s">
        <v>115</v>
      </c>
      <c r="R27" s="130" t="s">
        <v>111</v>
      </c>
      <c r="S27" s="131"/>
      <c r="T27" s="74">
        <v>7</v>
      </c>
    </row>
    <row r="28" spans="1:20" ht="12.75" customHeight="1">
      <c r="A28" s="150"/>
      <c r="B28" s="11">
        <f>G26</f>
        <v>0</v>
      </c>
      <c r="C28" s="4" t="s">
        <v>27</v>
      </c>
      <c r="D28" s="11">
        <f>D24</f>
        <v>2</v>
      </c>
      <c r="E28" s="4" t="s">
        <v>28</v>
      </c>
      <c r="F28" s="11">
        <f>B28*D28</f>
        <v>0</v>
      </c>
      <c r="G28" s="3" t="s">
        <v>0</v>
      </c>
      <c r="L28" s="92" t="s">
        <v>87</v>
      </c>
      <c r="M28" s="88" t="s">
        <v>95</v>
      </c>
      <c r="N28" s="90">
        <v>1.67</v>
      </c>
      <c r="O28" s="8"/>
      <c r="P28" s="132" t="s">
        <v>84</v>
      </c>
      <c r="Q28" s="133" t="s">
        <v>97</v>
      </c>
      <c r="R28" s="130" t="s">
        <v>116</v>
      </c>
      <c r="S28" s="131"/>
      <c r="T28" s="74">
        <v>4</v>
      </c>
    </row>
    <row r="29" spans="1:20" ht="12.75" customHeight="1">
      <c r="A29" s="150"/>
      <c r="B29" s="3" t="s">
        <v>165</v>
      </c>
      <c r="C29" s="4"/>
      <c r="G29" s="57"/>
      <c r="H29" s="57"/>
      <c r="L29" s="91" t="s">
        <v>88</v>
      </c>
      <c r="M29" s="52" t="s">
        <v>96</v>
      </c>
      <c r="N29" s="53">
        <v>2</v>
      </c>
      <c r="O29" s="68"/>
      <c r="P29" s="128"/>
      <c r="Q29" s="133" t="s">
        <v>93</v>
      </c>
      <c r="R29" s="130" t="s">
        <v>117</v>
      </c>
      <c r="S29" s="131"/>
      <c r="T29" s="74">
        <v>5</v>
      </c>
    </row>
    <row r="30" spans="1:20" ht="12.75" customHeight="1">
      <c r="A30" s="150"/>
      <c r="B30" s="11">
        <v>0.5</v>
      </c>
      <c r="C30" s="4" t="s">
        <v>133</v>
      </c>
      <c r="D30" s="19">
        <f>F21</f>
        <v>0</v>
      </c>
      <c r="E30" s="5" t="s">
        <v>132</v>
      </c>
      <c r="F30" s="19">
        <f>0.5*F21+5</f>
        <v>5</v>
      </c>
      <c r="G30" s="16" t="s">
        <v>0</v>
      </c>
      <c r="H30" s="16"/>
      <c r="L30" s="92" t="s">
        <v>89</v>
      </c>
      <c r="M30" s="88" t="s">
        <v>151</v>
      </c>
      <c r="N30" s="90">
        <v>2.2</v>
      </c>
      <c r="O30" s="68"/>
      <c r="P30" s="94"/>
      <c r="Q30" s="134"/>
      <c r="R30" s="130" t="s">
        <v>129</v>
      </c>
      <c r="S30" s="131"/>
      <c r="T30" s="74">
        <v>5</v>
      </c>
    </row>
    <row r="31" spans="1:20" ht="12.75" customHeight="1">
      <c r="A31" s="150"/>
      <c r="B31" s="83" t="s">
        <v>135</v>
      </c>
      <c r="C31" s="4"/>
      <c r="D31" s="57"/>
      <c r="E31" s="19">
        <f>IF(D16&lt;1,F30,F28)</f>
        <v>5</v>
      </c>
      <c r="F31" s="85" t="s">
        <v>0</v>
      </c>
      <c r="G31" s="16"/>
      <c r="H31" s="16"/>
      <c r="L31" s="92"/>
      <c r="M31" s="88" t="s">
        <v>152</v>
      </c>
      <c r="N31" s="90"/>
      <c r="O31" s="68"/>
      <c r="P31" s="32"/>
      <c r="Q31" s="43"/>
      <c r="R31" s="61" t="s">
        <v>118</v>
      </c>
      <c r="S31" s="65"/>
      <c r="T31" s="38">
        <v>7</v>
      </c>
    </row>
    <row r="32" spans="1:20" ht="12.75" customHeight="1">
      <c r="A32" s="150">
        <v>3</v>
      </c>
      <c r="B32" s="3" t="s">
        <v>168</v>
      </c>
      <c r="C32" s="4"/>
      <c r="L32" s="92"/>
      <c r="M32" s="88" t="s">
        <v>153</v>
      </c>
      <c r="N32" s="90"/>
      <c r="O32" s="68"/>
      <c r="P32" s="33"/>
      <c r="Q32" s="46"/>
      <c r="R32" s="42" t="s">
        <v>110</v>
      </c>
      <c r="S32" s="66"/>
      <c r="T32" s="28"/>
    </row>
    <row r="33" spans="1:20" ht="12.75" customHeight="1">
      <c r="A33" s="149"/>
      <c r="B33" s="3" t="s">
        <v>51</v>
      </c>
      <c r="C33" s="4"/>
      <c r="E33" s="4"/>
      <c r="G33" s="15"/>
      <c r="I33" s="8"/>
      <c r="L33" s="91" t="s">
        <v>90</v>
      </c>
      <c r="M33" s="52" t="s">
        <v>154</v>
      </c>
      <c r="N33" s="53">
        <v>4.2</v>
      </c>
      <c r="O33" s="68"/>
      <c r="P33" s="50"/>
      <c r="Q33" s="72"/>
      <c r="R33" s="61" t="s">
        <v>131</v>
      </c>
      <c r="S33" s="65"/>
      <c r="T33" s="38">
        <v>6</v>
      </c>
    </row>
    <row r="34" spans="1:20" ht="12.75" customHeight="1">
      <c r="A34" s="149"/>
      <c r="B34" s="3" t="s">
        <v>137</v>
      </c>
      <c r="C34" s="4"/>
      <c r="E34" s="4"/>
      <c r="L34" s="91"/>
      <c r="M34" s="52" t="s">
        <v>99</v>
      </c>
      <c r="N34" s="49"/>
      <c r="O34" s="68"/>
      <c r="P34" s="50" t="s">
        <v>86</v>
      </c>
      <c r="Q34" s="72" t="s">
        <v>94</v>
      </c>
      <c r="R34" s="42" t="s">
        <v>111</v>
      </c>
      <c r="S34" s="66"/>
      <c r="T34" s="28"/>
    </row>
    <row r="35" spans="1:20" ht="12.75" customHeight="1">
      <c r="A35" s="149"/>
      <c r="B35" s="11">
        <f>G33</f>
        <v>0</v>
      </c>
      <c r="C35" s="4" t="s">
        <v>27</v>
      </c>
      <c r="D35" s="11">
        <f>D28</f>
        <v>2</v>
      </c>
      <c r="E35" s="4" t="s">
        <v>28</v>
      </c>
      <c r="F35" s="19">
        <f>B35*D35</f>
        <v>0</v>
      </c>
      <c r="G35" s="3" t="s">
        <v>0</v>
      </c>
      <c r="L35" s="93" t="s">
        <v>91</v>
      </c>
      <c r="M35" s="94"/>
      <c r="N35" s="94"/>
      <c r="O35" s="68"/>
      <c r="P35" s="33"/>
      <c r="Q35" s="46"/>
      <c r="R35" s="61" t="s">
        <v>128</v>
      </c>
      <c r="S35" s="65"/>
      <c r="T35" s="38">
        <v>5</v>
      </c>
    </row>
    <row r="36" spans="1:20" ht="12.75" customHeight="1">
      <c r="A36" s="149"/>
      <c r="B36" s="3" t="s">
        <v>52</v>
      </c>
      <c r="C36" s="4"/>
      <c r="E36" s="19">
        <f>F21</f>
        <v>0</v>
      </c>
      <c r="F36" s="5" t="s">
        <v>29</v>
      </c>
      <c r="G36" s="19">
        <f>E36+5</f>
        <v>5</v>
      </c>
      <c r="H36" s="3" t="s">
        <v>0</v>
      </c>
      <c r="L36" s="25" t="s">
        <v>100</v>
      </c>
      <c r="M36" s="39"/>
      <c r="N36" s="43"/>
      <c r="O36" s="68"/>
      <c r="P36" s="50"/>
      <c r="Q36" s="72"/>
      <c r="R36" s="69" t="s">
        <v>120</v>
      </c>
      <c r="S36" s="9"/>
      <c r="T36" s="40"/>
    </row>
    <row r="37" spans="1:20" ht="12.75" customHeight="1">
      <c r="A37" s="149"/>
      <c r="B37" s="3" t="s">
        <v>57</v>
      </c>
      <c r="C37" s="4"/>
      <c r="G37" s="19">
        <f>IF(F35&gt;G36,F35,G36)</f>
        <v>5</v>
      </c>
      <c r="H37" s="16" t="s">
        <v>30</v>
      </c>
      <c r="I37" s="4"/>
      <c r="L37" s="25" t="s">
        <v>101</v>
      </c>
      <c r="M37" s="39"/>
      <c r="N37" s="46"/>
      <c r="O37" s="68"/>
      <c r="P37" s="51"/>
      <c r="Q37" s="72"/>
      <c r="R37" s="42" t="s">
        <v>130</v>
      </c>
      <c r="S37" s="66"/>
      <c r="T37" s="28"/>
    </row>
    <row r="38" spans="1:20" ht="12.75" customHeight="1">
      <c r="A38" s="149"/>
      <c r="B38" s="3" t="s">
        <v>166</v>
      </c>
      <c r="C38" s="4"/>
      <c r="G38" s="57"/>
      <c r="H38" s="4"/>
      <c r="I38" s="4"/>
      <c r="L38" s="25" t="s">
        <v>102</v>
      </c>
      <c r="M38" s="39"/>
      <c r="N38" s="46"/>
      <c r="O38" s="7"/>
      <c r="P38" s="135"/>
      <c r="Q38" s="136" t="s">
        <v>141</v>
      </c>
      <c r="R38" s="137" t="s">
        <v>118</v>
      </c>
      <c r="S38" s="138"/>
      <c r="T38" s="38">
        <v>6</v>
      </c>
    </row>
    <row r="39" spans="1:20" ht="12.75" customHeight="1">
      <c r="A39" s="149"/>
      <c r="B39" s="11">
        <v>0.5</v>
      </c>
      <c r="C39" s="4" t="s">
        <v>133</v>
      </c>
      <c r="D39" s="19">
        <f>F21</f>
        <v>0</v>
      </c>
      <c r="E39" s="5" t="s">
        <v>132</v>
      </c>
      <c r="F39" s="19">
        <f>0.5*F21+5</f>
        <v>5</v>
      </c>
      <c r="G39" s="16" t="s">
        <v>0</v>
      </c>
      <c r="L39" s="45" t="s">
        <v>104</v>
      </c>
      <c r="M39" s="27"/>
      <c r="N39" s="44"/>
      <c r="O39" s="39"/>
      <c r="P39" s="139"/>
      <c r="Q39" s="88" t="s">
        <v>138</v>
      </c>
      <c r="R39" s="140" t="s">
        <v>110</v>
      </c>
      <c r="S39" s="141"/>
      <c r="T39" s="28"/>
    </row>
    <row r="40" spans="1:20" ht="12.75" customHeight="1">
      <c r="A40" s="149"/>
      <c r="B40" s="83" t="s">
        <v>136</v>
      </c>
      <c r="C40" s="4"/>
      <c r="D40" s="57"/>
      <c r="E40" s="19">
        <f>IF(D16&lt;1,F39,G37)</f>
        <v>5</v>
      </c>
      <c r="F40" s="85" t="s">
        <v>0</v>
      </c>
      <c r="G40" s="16"/>
      <c r="O40" s="39"/>
      <c r="P40" s="128"/>
      <c r="Q40" s="88" t="s">
        <v>140</v>
      </c>
      <c r="R40" s="137" t="s">
        <v>131</v>
      </c>
      <c r="S40" s="138"/>
      <c r="T40" s="38">
        <v>5</v>
      </c>
    </row>
    <row r="41" spans="1:20" ht="12.75" customHeight="1">
      <c r="A41" s="150">
        <v>4</v>
      </c>
      <c r="B41" s="3" t="s">
        <v>169</v>
      </c>
      <c r="C41" s="4"/>
      <c r="E41" s="4"/>
      <c r="O41" s="39"/>
      <c r="P41" s="139" t="s">
        <v>122</v>
      </c>
      <c r="Q41" s="88" t="s">
        <v>142</v>
      </c>
      <c r="R41" s="140" t="s">
        <v>111</v>
      </c>
      <c r="S41" s="141"/>
      <c r="T41" s="28"/>
    </row>
    <row r="42" spans="1:20" ht="12.75" customHeight="1">
      <c r="A42" s="150"/>
      <c r="B42" s="84">
        <f>E31</f>
        <v>5</v>
      </c>
      <c r="C42" s="4" t="s">
        <v>31</v>
      </c>
      <c r="D42" s="19">
        <f>E40</f>
        <v>5</v>
      </c>
      <c r="E42" s="4" t="s">
        <v>28</v>
      </c>
      <c r="F42" s="19">
        <f>B42+D42</f>
        <v>10</v>
      </c>
      <c r="G42" s="3" t="s">
        <v>0</v>
      </c>
      <c r="L42" s="58" t="s">
        <v>107</v>
      </c>
      <c r="M42" s="54"/>
      <c r="N42" s="55"/>
      <c r="O42" s="39"/>
      <c r="P42" s="139"/>
      <c r="Q42" s="88" t="s">
        <v>139</v>
      </c>
      <c r="R42" s="137" t="s">
        <v>128</v>
      </c>
      <c r="S42" s="138"/>
      <c r="T42" s="29">
        <v>4</v>
      </c>
    </row>
    <row r="43" spans="1:20" ht="12.75" customHeight="1">
      <c r="A43" s="150">
        <v>5</v>
      </c>
      <c r="B43" s="3" t="s">
        <v>53</v>
      </c>
      <c r="C43" s="4"/>
      <c r="E43" s="4"/>
      <c r="L43" s="59" t="s">
        <v>105</v>
      </c>
      <c r="M43" s="59" t="s">
        <v>58</v>
      </c>
      <c r="N43" s="59" t="s">
        <v>59</v>
      </c>
      <c r="O43" s="39"/>
      <c r="P43" s="139"/>
      <c r="Q43" s="88" t="s">
        <v>143</v>
      </c>
      <c r="R43" s="142" t="s">
        <v>120</v>
      </c>
      <c r="S43" s="143"/>
      <c r="T43" s="30"/>
    </row>
    <row r="44" spans="1:20" ht="12.75" customHeight="1">
      <c r="A44" s="150"/>
      <c r="B44" s="11">
        <f>IF(C5&gt;I6,C5,I6)</f>
        <v>0</v>
      </c>
      <c r="C44" s="4" t="s">
        <v>32</v>
      </c>
      <c r="D44" s="11">
        <f>D15</f>
        <v>0</v>
      </c>
      <c r="E44" s="4" t="s">
        <v>33</v>
      </c>
      <c r="F44" s="19" t="e">
        <f>B44/D44</f>
        <v>#DIV/0!</v>
      </c>
      <c r="G44" s="3" t="s">
        <v>0</v>
      </c>
      <c r="L44" s="99"/>
      <c r="M44" s="99" t="s">
        <v>106</v>
      </c>
      <c r="N44" s="99" t="s">
        <v>106</v>
      </c>
      <c r="O44" s="39"/>
      <c r="P44" s="139"/>
      <c r="Q44" s="94"/>
      <c r="R44" s="140" t="s">
        <v>130</v>
      </c>
      <c r="S44" s="141"/>
      <c r="T44" s="31"/>
    </row>
    <row r="45" spans="1:20" ht="11.25" customHeight="1">
      <c r="A45" s="150">
        <v>6</v>
      </c>
      <c r="B45" s="3" t="s">
        <v>170</v>
      </c>
      <c r="C45" s="4"/>
      <c r="E45" s="4"/>
      <c r="L45" s="153">
        <v>0</v>
      </c>
      <c r="M45" s="154">
        <v>4</v>
      </c>
      <c r="N45" s="155">
        <v>4</v>
      </c>
      <c r="P45" s="32"/>
      <c r="Q45" s="43"/>
      <c r="R45" s="61" t="s">
        <v>118</v>
      </c>
      <c r="S45" s="65"/>
      <c r="T45" s="38">
        <v>3</v>
      </c>
    </row>
    <row r="46" spans="1:20" ht="12.75" customHeight="1">
      <c r="A46" s="149"/>
      <c r="B46" s="3" t="s">
        <v>171</v>
      </c>
      <c r="C46" s="4"/>
      <c r="E46" s="4"/>
      <c r="L46" s="89">
        <v>1</v>
      </c>
      <c r="M46" s="156">
        <v>3.85</v>
      </c>
      <c r="N46" s="90">
        <v>4.17</v>
      </c>
      <c r="P46" s="33"/>
      <c r="R46" s="42" t="s">
        <v>110</v>
      </c>
      <c r="S46" s="66"/>
      <c r="T46" s="28"/>
    </row>
    <row r="47" spans="2:20" ht="12.75" customHeight="1">
      <c r="B47" s="19">
        <f>F28</f>
        <v>0</v>
      </c>
      <c r="C47" s="4" t="s">
        <v>34</v>
      </c>
      <c r="D47" s="19" t="e">
        <f>F44</f>
        <v>#DIV/0!</v>
      </c>
      <c r="E47" s="4" t="s">
        <v>34</v>
      </c>
      <c r="F47" s="19">
        <f>B47</f>
        <v>0</v>
      </c>
      <c r="G47" s="3" t="s">
        <v>28</v>
      </c>
      <c r="H47" s="19" t="e">
        <f>B47+D47+F47</f>
        <v>#DIV/0!</v>
      </c>
      <c r="I47" s="57" t="s">
        <v>0</v>
      </c>
      <c r="L47" s="153">
        <v>2</v>
      </c>
      <c r="M47" s="154">
        <v>3.7</v>
      </c>
      <c r="N47" s="157">
        <v>4.35</v>
      </c>
      <c r="O47" s="39"/>
      <c r="P47" s="50" t="s">
        <v>90</v>
      </c>
      <c r="Q47" s="26" t="s">
        <v>144</v>
      </c>
      <c r="R47" s="61" t="s">
        <v>119</v>
      </c>
      <c r="S47" s="65"/>
      <c r="T47" s="38">
        <v>2</v>
      </c>
    </row>
    <row r="48" spans="3:20" ht="12.75" customHeight="1">
      <c r="C48" s="4"/>
      <c r="E48" s="4"/>
      <c r="L48" s="89">
        <v>3</v>
      </c>
      <c r="M48" s="156">
        <v>3.57</v>
      </c>
      <c r="N48" s="90">
        <v>4.54</v>
      </c>
      <c r="O48" s="67"/>
      <c r="P48" s="50" t="s">
        <v>91</v>
      </c>
      <c r="Q48" s="72" t="s">
        <v>145</v>
      </c>
      <c r="R48" s="42" t="s">
        <v>111</v>
      </c>
      <c r="S48" s="66"/>
      <c r="T48" s="28"/>
    </row>
    <row r="49" spans="1:20" ht="12.75" customHeight="1">
      <c r="A49" s="144" t="s">
        <v>35</v>
      </c>
      <c r="B49" s="145" t="s">
        <v>36</v>
      </c>
      <c r="C49" s="4"/>
      <c r="E49" s="4"/>
      <c r="L49" s="153">
        <v>4</v>
      </c>
      <c r="M49" s="154">
        <v>3.45</v>
      </c>
      <c r="N49" s="157">
        <v>4.76</v>
      </c>
      <c r="O49" s="67"/>
      <c r="P49" s="33"/>
      <c r="Q49" s="72" t="s">
        <v>146</v>
      </c>
      <c r="R49" s="61" t="s">
        <v>128</v>
      </c>
      <c r="S49" s="65"/>
      <c r="T49" s="40">
        <v>2</v>
      </c>
    </row>
    <row r="50" spans="1:20" ht="13.5" customHeight="1">
      <c r="A50" s="150">
        <v>1</v>
      </c>
      <c r="B50" s="3" t="s">
        <v>37</v>
      </c>
      <c r="C50" s="4"/>
      <c r="E50" s="4"/>
      <c r="L50" s="89">
        <v>5</v>
      </c>
      <c r="M50" s="156">
        <v>3.33</v>
      </c>
      <c r="N50" s="90">
        <v>5</v>
      </c>
      <c r="O50" s="68"/>
      <c r="P50" s="33"/>
      <c r="Q50" s="46"/>
      <c r="R50" s="69" t="s">
        <v>120</v>
      </c>
      <c r="S50" s="9"/>
      <c r="T50" s="40"/>
    </row>
    <row r="51" spans="1:20" ht="12.75" customHeight="1">
      <c r="A51" s="150"/>
      <c r="B51" s="19" t="e">
        <f>F44</f>
        <v>#DIV/0!</v>
      </c>
      <c r="C51" s="4" t="s">
        <v>38</v>
      </c>
      <c r="D51" s="19">
        <f>F21</f>
        <v>0</v>
      </c>
      <c r="E51" s="4" t="s">
        <v>39</v>
      </c>
      <c r="F51" s="64" t="e">
        <f>B51*(D51+1)</f>
        <v>#DIV/0!</v>
      </c>
      <c r="G51" s="3" t="s">
        <v>40</v>
      </c>
      <c r="L51" s="153">
        <v>6</v>
      </c>
      <c r="M51" s="154">
        <v>3.23</v>
      </c>
      <c r="N51" s="157">
        <v>5.26</v>
      </c>
      <c r="O51" s="68"/>
      <c r="P51" s="34"/>
      <c r="Q51" s="44"/>
      <c r="R51" s="42" t="s">
        <v>130</v>
      </c>
      <c r="S51" s="66"/>
      <c r="T51" s="28"/>
    </row>
    <row r="52" spans="1:16" ht="12.75" customHeight="1">
      <c r="A52" s="150">
        <v>2</v>
      </c>
      <c r="B52" s="3" t="s">
        <v>54</v>
      </c>
      <c r="C52" s="4"/>
      <c r="E52" s="4"/>
      <c r="L52" s="89">
        <v>7</v>
      </c>
      <c r="M52" s="156">
        <v>3.12</v>
      </c>
      <c r="N52" s="90">
        <v>5.56</v>
      </c>
      <c r="O52" s="68"/>
      <c r="P52" s="26" t="s">
        <v>126</v>
      </c>
    </row>
    <row r="53" spans="1:15" ht="14.25" customHeight="1">
      <c r="A53" s="150"/>
      <c r="B53" s="3" t="s">
        <v>55</v>
      </c>
      <c r="C53" s="4"/>
      <c r="E53" s="4"/>
      <c r="L53" s="153">
        <v>8</v>
      </c>
      <c r="M53" s="154">
        <v>3.03</v>
      </c>
      <c r="N53" s="157">
        <v>5.85</v>
      </c>
      <c r="O53" s="68"/>
    </row>
    <row r="54" spans="1:15" ht="12.75" customHeight="1">
      <c r="A54" s="150"/>
      <c r="B54" s="19" t="e">
        <f>F51</f>
        <v>#DIV/0!</v>
      </c>
      <c r="C54" s="3" t="s">
        <v>41</v>
      </c>
      <c r="D54" s="19" t="e">
        <f>B54/2</f>
        <v>#DIV/0!</v>
      </c>
      <c r="E54" s="3" t="s">
        <v>40</v>
      </c>
      <c r="L54" s="89">
        <v>9</v>
      </c>
      <c r="M54" s="156">
        <v>2.94</v>
      </c>
      <c r="N54" s="90">
        <v>6.25</v>
      </c>
      <c r="O54" s="68"/>
    </row>
    <row r="55" spans="1:15" ht="12.75" customHeight="1">
      <c r="A55" s="150">
        <v>3</v>
      </c>
      <c r="B55" s="3" t="s">
        <v>42</v>
      </c>
      <c r="C55" s="4"/>
      <c r="E55" s="4"/>
      <c r="L55" s="153">
        <v>10</v>
      </c>
      <c r="M55" s="154">
        <v>2.86</v>
      </c>
      <c r="N55" s="157">
        <v>6.67</v>
      </c>
      <c r="O55" s="68"/>
    </row>
    <row r="56" spans="1:15" ht="15" customHeight="1">
      <c r="A56" s="150"/>
      <c r="B56" s="3" t="s">
        <v>48</v>
      </c>
      <c r="C56" s="4"/>
      <c r="D56" s="19" t="e">
        <f>D54</f>
        <v>#DIV/0!</v>
      </c>
      <c r="E56" s="20" t="s">
        <v>43</v>
      </c>
      <c r="F56" s="19" t="e">
        <f>D56/27</f>
        <v>#DIV/0!</v>
      </c>
      <c r="G56" s="3" t="s">
        <v>44</v>
      </c>
      <c r="L56" s="89">
        <v>11</v>
      </c>
      <c r="M56" s="156">
        <v>2.78</v>
      </c>
      <c r="N56" s="90">
        <v>7.14</v>
      </c>
      <c r="O56" s="68"/>
    </row>
    <row r="57" spans="1:15" ht="13.5">
      <c r="A57" s="150">
        <v>4</v>
      </c>
      <c r="B57" s="3" t="s">
        <v>45</v>
      </c>
      <c r="C57" s="4"/>
      <c r="E57" s="4"/>
      <c r="L57" s="158">
        <v>12</v>
      </c>
      <c r="M57" s="159">
        <v>2.7</v>
      </c>
      <c r="N57" s="158">
        <v>7.69</v>
      </c>
      <c r="O57" s="68"/>
    </row>
    <row r="58" spans="2:15" ht="13.5">
      <c r="B58" s="3" t="s">
        <v>49</v>
      </c>
      <c r="C58" s="4"/>
      <c r="D58" s="19" t="e">
        <f>F56</f>
        <v>#DIV/0!</v>
      </c>
      <c r="E58" s="4" t="s">
        <v>46</v>
      </c>
      <c r="F58" s="19" t="e">
        <f>D58*1.4</f>
        <v>#DIV/0!</v>
      </c>
      <c r="G58" s="3" t="s">
        <v>47</v>
      </c>
      <c r="O58" s="68"/>
    </row>
    <row r="59" spans="1:15" ht="13.5">
      <c r="A59" s="151" t="s">
        <v>187</v>
      </c>
      <c r="B59" s="7" t="s">
        <v>186</v>
      </c>
      <c r="C59" s="57"/>
      <c r="D59" s="7"/>
      <c r="E59" s="7" t="s">
        <v>184</v>
      </c>
      <c r="F59" s="19" t="e">
        <f>F58</f>
        <v>#DIV/0!</v>
      </c>
      <c r="G59" s="8" t="s">
        <v>185</v>
      </c>
      <c r="H59" s="19" t="e">
        <f>F58*1.1</f>
        <v>#DIV/0!</v>
      </c>
      <c r="I59" s="3" t="s">
        <v>47</v>
      </c>
      <c r="O59" s="68"/>
    </row>
    <row r="60" spans="3:15" ht="13.5">
      <c r="C60" s="4"/>
      <c r="D60" s="57"/>
      <c r="E60" s="4"/>
      <c r="F60" s="57"/>
      <c r="O60" s="68"/>
    </row>
    <row r="61" spans="1:15" ht="13.5">
      <c r="A61" s="22" t="s">
        <v>109</v>
      </c>
      <c r="B61" s="6"/>
      <c r="C61" s="23"/>
      <c r="D61" s="6"/>
      <c r="E61" s="23"/>
      <c r="F61" s="6"/>
      <c r="G61" s="6"/>
      <c r="H61" s="6"/>
      <c r="I61" s="6"/>
      <c r="J61" s="65"/>
      <c r="K61" s="7"/>
      <c r="O61" s="68"/>
    </row>
    <row r="62" spans="1:15" ht="11.25" customHeight="1">
      <c r="A62" s="24"/>
      <c r="B62" s="7"/>
      <c r="C62" s="8"/>
      <c r="D62" s="7"/>
      <c r="E62" s="8"/>
      <c r="F62" s="7"/>
      <c r="G62" s="7"/>
      <c r="H62" s="7"/>
      <c r="I62" s="7"/>
      <c r="J62" s="9"/>
      <c r="K62" s="7"/>
      <c r="O62" s="68"/>
    </row>
    <row r="63" spans="1:15" ht="12.75" customHeight="1">
      <c r="A63" s="12"/>
      <c r="B63" s="10"/>
      <c r="C63" s="11"/>
      <c r="D63" s="7" t="s">
        <v>56</v>
      </c>
      <c r="E63" s="10"/>
      <c r="F63" s="7" t="s">
        <v>1</v>
      </c>
      <c r="G63" s="7" t="s">
        <v>2</v>
      </c>
      <c r="H63" s="7"/>
      <c r="I63" s="7"/>
      <c r="J63" s="9"/>
      <c r="K63" s="7"/>
      <c r="O63" s="68"/>
    </row>
    <row r="64" spans="1:11" ht="12.75" customHeight="1">
      <c r="A64" s="12"/>
      <c r="B64" s="10"/>
      <c r="C64" s="10"/>
      <c r="D64" s="10"/>
      <c r="E64" s="10"/>
      <c r="F64" s="10"/>
      <c r="G64" s="10"/>
      <c r="H64" s="10"/>
      <c r="I64" s="10"/>
      <c r="J64" s="66"/>
      <c r="K64" s="7"/>
    </row>
    <row r="65" spans="1:11" ht="12.75" customHeight="1">
      <c r="A65" s="95"/>
      <c r="K65" s="7"/>
    </row>
    <row r="66" ht="12.75" customHeight="1">
      <c r="A66" s="95"/>
    </row>
    <row r="67" spans="1:20" ht="12.75" customHeight="1">
      <c r="A67" s="95"/>
      <c r="N67" s="3"/>
      <c r="O67" s="3"/>
      <c r="P67" s="3"/>
      <c r="Q67" s="3"/>
      <c r="R67" s="3"/>
      <c r="T67" s="3"/>
    </row>
    <row r="68" spans="1:20" ht="12.75" customHeight="1">
      <c r="A68" s="3"/>
      <c r="N68" s="3"/>
      <c r="O68" s="3"/>
      <c r="P68" s="3"/>
      <c r="Q68" s="3"/>
      <c r="R68" s="3"/>
      <c r="T68" s="3"/>
    </row>
    <row r="69" spans="1:20" ht="12.75" customHeight="1">
      <c r="A69" s="3"/>
      <c r="N69" s="3"/>
      <c r="O69" s="3"/>
      <c r="P69" s="3"/>
      <c r="Q69" s="3"/>
      <c r="R69" s="3"/>
      <c r="T69" s="3"/>
    </row>
    <row r="70" spans="3:20" ht="12.75" customHeight="1">
      <c r="C70" s="7"/>
      <c r="E70" s="86" t="s">
        <v>156</v>
      </c>
      <c r="F70" s="19">
        <f>E31</f>
        <v>5</v>
      </c>
      <c r="G70" s="3" t="s">
        <v>0</v>
      </c>
      <c r="N70" s="3"/>
      <c r="O70" s="3"/>
      <c r="P70" s="3"/>
      <c r="Q70" s="3"/>
      <c r="R70" s="3"/>
      <c r="T70" s="3"/>
    </row>
    <row r="71" spans="14:20" ht="12.75" customHeight="1">
      <c r="N71" s="3"/>
      <c r="O71" s="3"/>
      <c r="P71" s="3"/>
      <c r="Q71" s="3"/>
      <c r="R71" s="3"/>
      <c r="T71" s="3"/>
    </row>
    <row r="72" spans="1:20" ht="15" customHeight="1">
      <c r="A72" s="100" t="s">
        <v>0</v>
      </c>
      <c r="N72" s="3"/>
      <c r="O72" s="3"/>
      <c r="P72" s="3"/>
      <c r="Q72" s="3"/>
      <c r="R72" s="3"/>
      <c r="T72" s="3"/>
    </row>
    <row r="73" spans="1:20" ht="12.75" customHeight="1">
      <c r="A73" s="169">
        <f>F42</f>
        <v>10</v>
      </c>
      <c r="N73" s="3"/>
      <c r="O73" s="3"/>
      <c r="P73" s="3"/>
      <c r="Q73" s="3"/>
      <c r="R73" s="3"/>
      <c r="T73" s="3"/>
    </row>
    <row r="74" spans="1:20" ht="12.75" customHeight="1">
      <c r="A74" s="170"/>
      <c r="B74" s="3" t="s">
        <v>150</v>
      </c>
      <c r="E74" s="87" t="s">
        <v>163</v>
      </c>
      <c r="G74" s="171" t="s">
        <v>164</v>
      </c>
      <c r="H74" s="171"/>
      <c r="I74" s="171"/>
      <c r="J74" s="171"/>
      <c r="N74" s="3"/>
      <c r="O74" s="3"/>
      <c r="P74" s="3"/>
      <c r="Q74" s="3"/>
      <c r="R74" s="3"/>
      <c r="T74" s="3"/>
    </row>
    <row r="75" spans="1:20" ht="12.75" customHeight="1">
      <c r="A75" s="170"/>
      <c r="B75" s="3" t="s">
        <v>149</v>
      </c>
      <c r="C75" s="19">
        <f>E31</f>
        <v>5</v>
      </c>
      <c r="E75" s="16" t="s">
        <v>147</v>
      </c>
      <c r="F75" s="19">
        <f>F21</f>
        <v>0</v>
      </c>
      <c r="G75" s="3" t="s">
        <v>0</v>
      </c>
      <c r="H75" s="97">
        <f>E31</f>
        <v>5</v>
      </c>
      <c r="I75" s="10"/>
      <c r="J75" s="3" t="s">
        <v>0</v>
      </c>
      <c r="N75" s="3"/>
      <c r="O75" s="3"/>
      <c r="P75" s="3"/>
      <c r="Q75" s="3"/>
      <c r="R75" s="3"/>
      <c r="T75" s="3"/>
    </row>
    <row r="76" spans="1:20" ht="12.75" customHeight="1">
      <c r="A76" s="168" t="s">
        <v>155</v>
      </c>
      <c r="E76" s="16" t="s">
        <v>148</v>
      </c>
      <c r="F76" s="19" t="e">
        <f>F44</f>
        <v>#DIV/0!</v>
      </c>
      <c r="G76" s="3" t="s">
        <v>0</v>
      </c>
      <c r="N76" s="3"/>
      <c r="O76" s="3"/>
      <c r="P76" s="3"/>
      <c r="Q76" s="3"/>
      <c r="R76" s="3"/>
      <c r="T76" s="3"/>
    </row>
    <row r="77" spans="1:20" ht="12.75" customHeight="1">
      <c r="A77" s="168"/>
      <c r="N77" s="3"/>
      <c r="O77" s="3"/>
      <c r="P77" s="3"/>
      <c r="Q77" s="3"/>
      <c r="R77" s="3"/>
      <c r="T77" s="3"/>
    </row>
    <row r="78" spans="1:20" ht="12.75" customHeight="1">
      <c r="A78" s="168"/>
      <c r="N78" s="3"/>
      <c r="O78" s="3"/>
      <c r="P78" s="3"/>
      <c r="Q78" s="3"/>
      <c r="R78" s="3"/>
      <c r="T78" s="3"/>
    </row>
    <row r="79" spans="1:20" ht="12.75" customHeight="1">
      <c r="A79" s="168"/>
      <c r="N79" s="3"/>
      <c r="O79" s="3"/>
      <c r="P79" s="3"/>
      <c r="Q79" s="3"/>
      <c r="R79" s="3"/>
      <c r="T79" s="3"/>
    </row>
    <row r="80" spans="1:20" ht="12.75" customHeight="1">
      <c r="A80" s="168"/>
      <c r="N80" s="3"/>
      <c r="O80" s="3"/>
      <c r="P80" s="3"/>
      <c r="Q80" s="3"/>
      <c r="R80" s="3"/>
      <c r="T80" s="3"/>
    </row>
    <row r="81" spans="1:20" ht="12.75" customHeight="1">
      <c r="A81" s="168"/>
      <c r="E81" s="86" t="s">
        <v>158</v>
      </c>
      <c r="F81" s="19">
        <f>E40</f>
        <v>5</v>
      </c>
      <c r="G81" s="3" t="s">
        <v>0</v>
      </c>
      <c r="N81" s="3"/>
      <c r="O81" s="3"/>
      <c r="P81" s="3"/>
      <c r="Q81" s="3"/>
      <c r="R81" s="3"/>
      <c r="T81" s="3"/>
    </row>
    <row r="82" spans="1:20" ht="12.75" customHeight="1">
      <c r="A82" s="168"/>
      <c r="N82" s="3"/>
      <c r="O82" s="3"/>
      <c r="P82" s="3"/>
      <c r="Q82" s="3"/>
      <c r="R82" s="3"/>
      <c r="T82" s="3"/>
    </row>
    <row r="83" spans="1:20" ht="12.75" customHeight="1">
      <c r="A83" s="96"/>
      <c r="N83" s="3"/>
      <c r="O83" s="3"/>
      <c r="P83" s="3"/>
      <c r="Q83" s="3"/>
      <c r="R83" s="3"/>
      <c r="T83" s="3"/>
    </row>
    <row r="84" spans="1:20" ht="12.75" customHeight="1">
      <c r="A84" s="96"/>
      <c r="N84" s="3"/>
      <c r="O84" s="3"/>
      <c r="P84" s="3"/>
      <c r="Q84" s="3"/>
      <c r="R84" s="3"/>
      <c r="T84" s="3"/>
    </row>
    <row r="85" spans="1:20" ht="12.75" customHeight="1">
      <c r="A85" s="96"/>
      <c r="N85" s="3"/>
      <c r="O85" s="3"/>
      <c r="P85" s="3"/>
      <c r="Q85" s="3"/>
      <c r="R85" s="3"/>
      <c r="T85" s="3"/>
    </row>
    <row r="86" spans="1:20" ht="12.75" customHeight="1">
      <c r="A86" s="96"/>
      <c r="N86" s="3"/>
      <c r="O86" s="3"/>
      <c r="P86" s="3"/>
      <c r="Q86" s="3"/>
      <c r="R86" s="3"/>
      <c r="T86" s="3"/>
    </row>
    <row r="87" spans="1:20" ht="12.75" customHeight="1">
      <c r="A87" s="96"/>
      <c r="D87" s="3" t="s">
        <v>157</v>
      </c>
      <c r="F87" s="19" t="e">
        <f>H47</f>
        <v>#DIV/0!</v>
      </c>
      <c r="G87" s="3" t="s">
        <v>0</v>
      </c>
      <c r="N87" s="3"/>
      <c r="O87" s="3"/>
      <c r="P87" s="3"/>
      <c r="Q87" s="3"/>
      <c r="R87" s="3"/>
      <c r="T87" s="3"/>
    </row>
    <row r="88" spans="14:20" ht="12.75" customHeight="1">
      <c r="N88" s="3"/>
      <c r="O88" s="3"/>
      <c r="P88" s="3"/>
      <c r="Q88" s="3"/>
      <c r="R88" s="3"/>
      <c r="T88" s="3"/>
    </row>
    <row r="89" spans="14:20" ht="14.25" customHeight="1">
      <c r="N89" s="3"/>
      <c r="O89" s="3"/>
      <c r="P89" s="3"/>
      <c r="Q89" s="3"/>
      <c r="R89" s="3"/>
      <c r="T89" s="3"/>
    </row>
    <row r="90" spans="14:20" ht="12.75" customHeight="1">
      <c r="N90" s="3"/>
      <c r="O90" s="3"/>
      <c r="P90" s="3"/>
      <c r="Q90" s="3"/>
      <c r="R90" s="3"/>
      <c r="T90" s="3"/>
    </row>
    <row r="91" spans="14:20" ht="12.75" customHeight="1">
      <c r="N91" s="3"/>
      <c r="O91" s="3"/>
      <c r="P91" s="3"/>
      <c r="Q91" s="3"/>
      <c r="R91" s="3"/>
      <c r="T91" s="3"/>
    </row>
    <row r="92" spans="14:20" ht="12.75" customHeight="1">
      <c r="N92" s="3"/>
      <c r="O92" s="3"/>
      <c r="P92" s="3"/>
      <c r="Q92" s="3"/>
      <c r="R92" s="3"/>
      <c r="T92" s="3"/>
    </row>
    <row r="93" spans="14:20" ht="12.75" customHeight="1">
      <c r="N93" s="3"/>
      <c r="O93" s="3"/>
      <c r="P93" s="3"/>
      <c r="Q93" s="3"/>
      <c r="R93" s="3"/>
      <c r="T93" s="3"/>
    </row>
    <row r="94" spans="14:20" ht="12" customHeight="1">
      <c r="N94" s="3"/>
      <c r="O94" s="3"/>
      <c r="P94" s="3"/>
      <c r="Q94" s="3"/>
      <c r="R94" s="3"/>
      <c r="T94" s="3"/>
    </row>
    <row r="95" spans="14:20" ht="12" customHeight="1">
      <c r="N95" s="3"/>
      <c r="O95" s="3"/>
      <c r="P95" s="3"/>
      <c r="Q95" s="3"/>
      <c r="R95" s="3"/>
      <c r="T95" s="3"/>
    </row>
    <row r="96" spans="14:20" ht="12" customHeight="1">
      <c r="N96" s="3"/>
      <c r="O96" s="3"/>
      <c r="P96" s="3"/>
      <c r="Q96" s="3"/>
      <c r="R96" s="3"/>
      <c r="T96" s="3"/>
    </row>
    <row r="97" spans="14:20" ht="12" customHeight="1">
      <c r="N97" s="3"/>
      <c r="O97" s="3"/>
      <c r="P97" s="3"/>
      <c r="Q97" s="3"/>
      <c r="R97" s="3"/>
      <c r="T97" s="3"/>
    </row>
    <row r="98" spans="14:20" ht="12" customHeight="1">
      <c r="N98" s="3"/>
      <c r="O98" s="3"/>
      <c r="P98" s="3"/>
      <c r="Q98" s="3"/>
      <c r="R98" s="3"/>
      <c r="T98" s="3"/>
    </row>
    <row r="99" spans="14:20" ht="12" customHeight="1">
      <c r="N99" s="3"/>
      <c r="O99" s="3"/>
      <c r="P99" s="3"/>
      <c r="Q99" s="3"/>
      <c r="R99" s="3"/>
      <c r="T99" s="3"/>
    </row>
    <row r="100" spans="14:20" ht="12" customHeight="1">
      <c r="N100" s="3"/>
      <c r="O100" s="3"/>
      <c r="P100" s="3"/>
      <c r="Q100" s="3"/>
      <c r="R100" s="3"/>
      <c r="T100" s="3"/>
    </row>
    <row r="101" spans="14:20" ht="12" customHeight="1">
      <c r="N101" s="3"/>
      <c r="O101" s="3"/>
      <c r="P101" s="3"/>
      <c r="Q101" s="3"/>
      <c r="R101" s="3"/>
      <c r="T101" s="3"/>
    </row>
    <row r="102" spans="6:20" ht="12" customHeight="1">
      <c r="F102" s="4" t="s">
        <v>161</v>
      </c>
      <c r="G102" s="26"/>
      <c r="N102" s="3"/>
      <c r="O102" s="3"/>
      <c r="P102" s="3"/>
      <c r="Q102" s="3"/>
      <c r="R102" s="3"/>
      <c r="T102" s="3"/>
    </row>
    <row r="103" spans="6:20" ht="12" customHeight="1">
      <c r="F103" s="19">
        <f>F21</f>
        <v>0</v>
      </c>
      <c r="G103" s="26" t="s">
        <v>0</v>
      </c>
      <c r="N103" s="3"/>
      <c r="O103" s="3"/>
      <c r="P103" s="3"/>
      <c r="Q103" s="3"/>
      <c r="R103" s="3"/>
      <c r="T103" s="3"/>
    </row>
    <row r="104" spans="5:20" ht="12" customHeight="1">
      <c r="E104" s="26"/>
      <c r="F104" s="26"/>
      <c r="N104" s="3"/>
      <c r="O104" s="3"/>
      <c r="P104" s="3"/>
      <c r="Q104" s="3"/>
      <c r="R104" s="3"/>
      <c r="T104" s="3"/>
    </row>
    <row r="105" spans="14:20" ht="12" customHeight="1">
      <c r="N105" s="3"/>
      <c r="O105" s="3"/>
      <c r="P105" s="3"/>
      <c r="Q105" s="3"/>
      <c r="R105" s="3"/>
      <c r="T105" s="3"/>
    </row>
    <row r="106" spans="14:20" ht="12" customHeight="1">
      <c r="N106" s="3"/>
      <c r="O106" s="3"/>
      <c r="P106" s="3"/>
      <c r="Q106" s="3"/>
      <c r="R106" s="3"/>
      <c r="T106" s="3"/>
    </row>
    <row r="107" spans="14:20" ht="12" customHeight="1">
      <c r="N107" s="3"/>
      <c r="O107" s="3"/>
      <c r="P107" s="3"/>
      <c r="Q107" s="3"/>
      <c r="R107" s="3"/>
      <c r="T107" s="3"/>
    </row>
    <row r="108" spans="14:20" ht="12" customHeight="1">
      <c r="N108" s="3"/>
      <c r="O108" s="3"/>
      <c r="P108" s="3"/>
      <c r="Q108" s="3"/>
      <c r="R108" s="3"/>
      <c r="T108" s="3"/>
    </row>
    <row r="109" spans="14:20" ht="12" customHeight="1">
      <c r="N109" s="3"/>
      <c r="O109" s="3"/>
      <c r="P109" s="3"/>
      <c r="Q109" s="3"/>
      <c r="R109" s="3"/>
      <c r="T109" s="3"/>
    </row>
    <row r="110" spans="6:20" ht="12" customHeight="1">
      <c r="F110" s="3" t="s">
        <v>161</v>
      </c>
      <c r="N110" s="3"/>
      <c r="O110" s="3"/>
      <c r="P110" s="3"/>
      <c r="Q110" s="3"/>
      <c r="R110" s="3"/>
      <c r="T110" s="3"/>
    </row>
    <row r="111" spans="6:20" ht="12" customHeight="1">
      <c r="F111" s="19">
        <f>F21</f>
        <v>0</v>
      </c>
      <c r="G111" s="3" t="s">
        <v>0</v>
      </c>
      <c r="N111" s="3"/>
      <c r="O111" s="3"/>
      <c r="P111" s="3"/>
      <c r="Q111" s="3"/>
      <c r="R111" s="3"/>
      <c r="T111" s="3"/>
    </row>
    <row r="112" spans="4:20" ht="12" customHeight="1">
      <c r="D112" s="26"/>
      <c r="E112" s="26"/>
      <c r="F112" s="26"/>
      <c r="G112" s="26"/>
      <c r="N112" s="3"/>
      <c r="O112" s="3"/>
      <c r="P112" s="3"/>
      <c r="Q112" s="3"/>
      <c r="R112" s="3"/>
      <c r="T112" s="3"/>
    </row>
    <row r="113" spans="4:20" ht="12" customHeight="1">
      <c r="D113" s="26"/>
      <c r="E113" s="26"/>
      <c r="N113" s="3"/>
      <c r="O113" s="3"/>
      <c r="P113" s="3"/>
      <c r="Q113" s="3"/>
      <c r="R113" s="3"/>
      <c r="T113" s="3"/>
    </row>
    <row r="114" spans="4:20" ht="12" customHeight="1">
      <c r="D114" s="26"/>
      <c r="E114" s="26"/>
      <c r="N114" s="3"/>
      <c r="O114" s="3"/>
      <c r="P114" s="3"/>
      <c r="Q114" s="3"/>
      <c r="R114" s="3"/>
      <c r="T114" s="3"/>
    </row>
    <row r="115" spans="3:20" ht="12" customHeight="1">
      <c r="C115" s="3" t="s">
        <v>160</v>
      </c>
      <c r="D115" s="26"/>
      <c r="E115" s="26"/>
      <c r="F115" s="4" t="s">
        <v>162</v>
      </c>
      <c r="G115" s="26"/>
      <c r="N115" s="3"/>
      <c r="O115" s="3"/>
      <c r="P115" s="3"/>
      <c r="Q115" s="3"/>
      <c r="R115" s="3"/>
      <c r="T115" s="3"/>
    </row>
    <row r="116" spans="3:20" ht="12" customHeight="1">
      <c r="C116" s="19">
        <f>E31</f>
        <v>5</v>
      </c>
      <c r="D116" s="26" t="s">
        <v>0</v>
      </c>
      <c r="E116" s="26"/>
      <c r="F116" s="19">
        <f>E40</f>
        <v>5</v>
      </c>
      <c r="G116" s="26" t="s">
        <v>0</v>
      </c>
      <c r="N116" s="3"/>
      <c r="O116" s="3"/>
      <c r="P116" s="3"/>
      <c r="Q116" s="3"/>
      <c r="R116" s="3"/>
      <c r="T116" s="3"/>
    </row>
    <row r="117" spans="4:20" ht="12" customHeight="1">
      <c r="D117" s="26"/>
      <c r="E117" s="26"/>
      <c r="F117" s="26"/>
      <c r="G117" s="26"/>
      <c r="N117" s="3"/>
      <c r="O117" s="3"/>
      <c r="P117" s="3"/>
      <c r="Q117" s="3"/>
      <c r="R117" s="3"/>
      <c r="T117" s="3"/>
    </row>
    <row r="118" spans="4:20" ht="12" customHeight="1">
      <c r="D118" s="26"/>
      <c r="E118" s="26"/>
      <c r="F118" s="26"/>
      <c r="G118" s="26"/>
      <c r="N118" s="3"/>
      <c r="O118" s="3"/>
      <c r="P118" s="3"/>
      <c r="Q118" s="3"/>
      <c r="R118" s="3"/>
      <c r="T118" s="3"/>
    </row>
    <row r="119" spans="14:20" ht="12" customHeight="1">
      <c r="N119" s="3"/>
      <c r="O119" s="3"/>
      <c r="P119" s="3"/>
      <c r="Q119" s="3"/>
      <c r="R119" s="3"/>
      <c r="T119" s="3"/>
    </row>
    <row r="120" spans="14:20" ht="12" customHeight="1">
      <c r="N120" s="3"/>
      <c r="O120" s="3"/>
      <c r="P120" s="3"/>
      <c r="Q120" s="3"/>
      <c r="R120" s="3"/>
      <c r="T120" s="3"/>
    </row>
    <row r="121" spans="14:20" ht="12" customHeight="1">
      <c r="N121" s="3"/>
      <c r="O121" s="3"/>
      <c r="P121" s="3"/>
      <c r="Q121" s="3"/>
      <c r="R121" s="3"/>
      <c r="T121" s="3"/>
    </row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</sheetData>
  <sheetProtection/>
  <mergeCells count="3">
    <mergeCell ref="A76:A82"/>
    <mergeCell ref="A73:A75"/>
    <mergeCell ref="G74:J74"/>
  </mergeCells>
  <printOptions/>
  <pageMargins left="0.5" right="0.5" top="0.5" bottom="0.5" header="0.5" footer="0.5"/>
  <pageSetup horizontalDpi="600" verticalDpi="600" orientation="portrait" scale="87" r:id="rId2"/>
  <colBreaks count="1" manualBreakCount="1">
    <brk id="11" max="11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G23" sqref="G23"/>
    </sheetView>
  </sheetViews>
  <sheetFormatPr defaultColWidth="9.140625" defaultRowHeight="12.75"/>
  <cols>
    <col min="3" max="3" width="10.8515625" style="0" customWidth="1"/>
  </cols>
  <sheetData>
    <row r="1" spans="1:3" ht="12.75">
      <c r="A1" s="166" t="s">
        <v>105</v>
      </c>
      <c r="B1" s="166" t="s">
        <v>58</v>
      </c>
      <c r="C1" s="166" t="s">
        <v>59</v>
      </c>
    </row>
    <row r="2" spans="1:3" ht="13.5" thickBot="1">
      <c r="A2" s="167"/>
      <c r="B2" s="167" t="s">
        <v>106</v>
      </c>
      <c r="C2" s="167" t="s">
        <v>106</v>
      </c>
    </row>
    <row r="3" spans="1:3" ht="12.75">
      <c r="A3" s="163">
        <v>0</v>
      </c>
      <c r="B3" s="160">
        <v>4</v>
      </c>
      <c r="C3" s="160">
        <v>4</v>
      </c>
    </row>
    <row r="4" spans="1:3" ht="12.75">
      <c r="A4" s="164">
        <v>1</v>
      </c>
      <c r="B4" s="161">
        <v>3.85</v>
      </c>
      <c r="C4" s="161">
        <v>4.17</v>
      </c>
    </row>
    <row r="5" spans="1:3" ht="12.75">
      <c r="A5" s="164">
        <v>2</v>
      </c>
      <c r="B5" s="161">
        <v>3.7</v>
      </c>
      <c r="C5" s="161">
        <v>4.35</v>
      </c>
    </row>
    <row r="6" spans="1:3" ht="12.75">
      <c r="A6" s="164">
        <v>3</v>
      </c>
      <c r="B6" s="161">
        <v>3.57</v>
      </c>
      <c r="C6" s="161">
        <v>4.54</v>
      </c>
    </row>
    <row r="7" spans="1:3" ht="12.75">
      <c r="A7" s="164">
        <v>4</v>
      </c>
      <c r="B7" s="161">
        <v>3.45</v>
      </c>
      <c r="C7" s="161">
        <v>4.76</v>
      </c>
    </row>
    <row r="8" spans="1:3" ht="12.75">
      <c r="A8" s="164">
        <v>5</v>
      </c>
      <c r="B8" s="161">
        <v>3.33</v>
      </c>
      <c r="C8" s="161">
        <v>5</v>
      </c>
    </row>
    <row r="9" spans="1:3" ht="12.75">
      <c r="A9" s="164">
        <v>6</v>
      </c>
      <c r="B9" s="161">
        <v>3.23</v>
      </c>
      <c r="C9" s="161">
        <v>5.26</v>
      </c>
    </row>
    <row r="10" spans="1:3" ht="12.75">
      <c r="A10" s="164">
        <v>7</v>
      </c>
      <c r="B10" s="161">
        <v>3.12</v>
      </c>
      <c r="C10" s="161">
        <v>5.56</v>
      </c>
    </row>
    <row r="11" spans="1:3" ht="12.75">
      <c r="A11" s="164">
        <v>8</v>
      </c>
      <c r="B11" s="161">
        <v>3.03</v>
      </c>
      <c r="C11" s="161">
        <v>5.88</v>
      </c>
    </row>
    <row r="12" spans="1:3" ht="12.75">
      <c r="A12" s="164">
        <v>9</v>
      </c>
      <c r="B12" s="161">
        <v>2.94</v>
      </c>
      <c r="C12" s="161">
        <v>6.25</v>
      </c>
    </row>
    <row r="13" spans="1:3" ht="12.75">
      <c r="A13" s="164">
        <v>10</v>
      </c>
      <c r="B13" s="161">
        <v>2.86</v>
      </c>
      <c r="C13" s="161">
        <v>6.67</v>
      </c>
    </row>
    <row r="14" spans="1:3" ht="12.75">
      <c r="A14" s="164">
        <v>11</v>
      </c>
      <c r="B14" s="161">
        <v>2.78</v>
      </c>
      <c r="C14" s="161">
        <v>7.14</v>
      </c>
    </row>
    <row r="15" spans="1:3" ht="12.75">
      <c r="A15" s="164">
        <v>12</v>
      </c>
      <c r="B15" s="161">
        <v>2.7</v>
      </c>
      <c r="C15" s="161">
        <v>7.69</v>
      </c>
    </row>
    <row r="16" spans="1:3" ht="12.75">
      <c r="A16" s="164">
        <v>13</v>
      </c>
      <c r="B16" s="161">
        <v>2.62</v>
      </c>
      <c r="C16" s="161">
        <v>8.29</v>
      </c>
    </row>
    <row r="17" spans="1:3" ht="12.75">
      <c r="A17" s="164">
        <v>14</v>
      </c>
      <c r="B17" s="161">
        <v>2.55</v>
      </c>
      <c r="C17" s="161">
        <v>8.915</v>
      </c>
    </row>
    <row r="18" spans="1:3" ht="12.75">
      <c r="A18" s="164">
        <v>15</v>
      </c>
      <c r="B18" s="161">
        <v>2.48</v>
      </c>
      <c r="C18" s="161">
        <v>9.565</v>
      </c>
    </row>
    <row r="19" spans="1:3" ht="12.75">
      <c r="A19" s="164">
        <v>16</v>
      </c>
      <c r="B19" s="161">
        <v>2.41</v>
      </c>
      <c r="C19" s="161">
        <v>10.24</v>
      </c>
    </row>
    <row r="20" spans="1:3" ht="12.75">
      <c r="A20" s="164">
        <v>17</v>
      </c>
      <c r="B20" s="161">
        <v>2.35</v>
      </c>
      <c r="C20" s="161">
        <v>10.94</v>
      </c>
    </row>
    <row r="21" spans="1:3" ht="12.75">
      <c r="A21" s="164">
        <v>18</v>
      </c>
      <c r="B21" s="161">
        <v>2.29</v>
      </c>
      <c r="C21" s="161">
        <v>11.665</v>
      </c>
    </row>
    <row r="22" spans="1:3" ht="12.75">
      <c r="A22" s="164">
        <v>19</v>
      </c>
      <c r="B22" s="161">
        <v>2.23</v>
      </c>
      <c r="C22" s="161">
        <v>12.415</v>
      </c>
    </row>
    <row r="23" spans="1:3" ht="12.75">
      <c r="A23" s="164">
        <v>20</v>
      </c>
      <c r="B23" s="161">
        <v>2.18</v>
      </c>
      <c r="C23" s="161">
        <v>13.19</v>
      </c>
    </row>
    <row r="24" spans="1:3" ht="12.75">
      <c r="A24" s="164">
        <v>21</v>
      </c>
      <c r="B24" s="161">
        <v>2.13</v>
      </c>
      <c r="C24" s="161">
        <v>13.99</v>
      </c>
    </row>
    <row r="25" spans="1:3" ht="12.75">
      <c r="A25" s="164">
        <v>22</v>
      </c>
      <c r="B25" s="161">
        <v>2.08</v>
      </c>
      <c r="C25" s="161">
        <v>14.815</v>
      </c>
    </row>
    <row r="26" spans="1:3" ht="12.75">
      <c r="A26" s="164">
        <v>23</v>
      </c>
      <c r="B26" s="161">
        <v>2.03</v>
      </c>
      <c r="C26" s="161">
        <v>15.665</v>
      </c>
    </row>
    <row r="27" spans="1:3" ht="12.75">
      <c r="A27" s="164">
        <v>24</v>
      </c>
      <c r="B27" s="161">
        <v>1.98</v>
      </c>
      <c r="C27" s="161">
        <v>16.54</v>
      </c>
    </row>
    <row r="28" spans="1:3" ht="13.5" thickBot="1">
      <c r="A28" s="165">
        <v>25</v>
      </c>
      <c r="B28" s="162">
        <v>1.93</v>
      </c>
      <c r="C28" s="162">
        <v>17.44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Weed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Maxwell</dc:creator>
  <cp:keywords/>
  <dc:description/>
  <cp:lastModifiedBy>Christine L Hansen</cp:lastModifiedBy>
  <cp:lastPrinted>2004-10-07T14:28:23Z</cp:lastPrinted>
  <dcterms:created xsi:type="dcterms:W3CDTF">2000-10-20T03:47:50Z</dcterms:created>
  <dcterms:modified xsi:type="dcterms:W3CDTF">2016-03-31T17:04:26Z</dcterms:modified>
  <cp:category/>
  <cp:version/>
  <cp:contentType/>
  <cp:contentStatus/>
</cp:coreProperties>
</file>